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9" activeTab="0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<sst xmlns="http://schemas.openxmlformats.org/spreadsheetml/2006/main" count="448" uniqueCount="331">
  <si>
    <t>BTM RESOURCES BERHAD (303962-T)</t>
  </si>
  <si>
    <t>(Incorporated In Malaysia)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</si>
  <si>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</si>
  <si>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</si>
  <si>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</si>
  <si>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</si>
  <si>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</si>
  <si>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</si>
  <si>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</si>
  <si>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</si>
  <si>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</si>
  <si>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</si>
  <si>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</si>
  <si>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</si>
  <si>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</si>
  <si>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</si>
  <si>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</si>
  <si>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</si>
  <si>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</si>
  <si>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</si>
  <si>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</si>
  <si>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</si>
  <si>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</si>
  <si>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Share</t>
  </si>
  <si>
    <t>Capital</t>
  </si>
  <si>
    <t>Premium</t>
  </si>
  <si>
    <t>Non-distributable</t>
  </si>
  <si>
    <t>Distributable</t>
  </si>
  <si>
    <t>Revaluation</t>
  </si>
  <si>
    <t>Retained</t>
  </si>
  <si>
    <t>earnings</t>
  </si>
  <si>
    <t>Total</t>
  </si>
  <si>
    <t>Interest paid</t>
  </si>
  <si>
    <t xml:space="preserve">NOTES </t>
  </si>
  <si>
    <t>Basis of Preparation and Accounting Policies</t>
  </si>
  <si>
    <t xml:space="preserve">Audit Qualification of Preceding Annual Financial Statements </t>
  </si>
  <si>
    <t xml:space="preserve">Seasonal or Cyclical Factors </t>
  </si>
  <si>
    <t xml:space="preserve">Changes in Estimates </t>
  </si>
  <si>
    <t>Debt and Equity Securities</t>
  </si>
  <si>
    <t>Dividend Paid</t>
  </si>
  <si>
    <t>Segmental Information</t>
  </si>
  <si>
    <t>Revaluation of Property, Plant and Equipment</t>
  </si>
  <si>
    <t>Material Events Subsequent to the end of the Reporting Period</t>
  </si>
  <si>
    <t>Changes in the Composition of the Group</t>
  </si>
  <si>
    <t>Performance Review on the Results of the Group</t>
  </si>
  <si>
    <t>Variance of Actual Profit From Forecast Profit</t>
  </si>
  <si>
    <t>This is not applicable.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</si>
  <si>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</si>
  <si>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</si>
  <si>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</si>
  <si>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</si>
  <si>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</si>
  <si>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</si>
  <si>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Status of Corporate Proposals</t>
  </si>
  <si>
    <t>a)</t>
  </si>
  <si>
    <t xml:space="preserve">Group Borrowings </t>
  </si>
  <si>
    <t xml:space="preserve">Short Term Borrowings </t>
  </si>
  <si>
    <t>Material Litigation</t>
  </si>
  <si>
    <t>Dividends</t>
  </si>
  <si>
    <t>BY ORDER OF THE BOARD</t>
  </si>
  <si>
    <t>Unaudited Condensed Consolidated Statement of Changes in Equity</t>
  </si>
  <si>
    <t>Cumulative</t>
  </si>
  <si>
    <t>There were no dividends paid during the current financial quarter.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</si>
  <si>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</si>
  <si>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</si>
  <si>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</si>
  <si>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</si>
  <si>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Interest expense</t>
  </si>
  <si>
    <t>CASH FLOWS FROM INVESTING ACTIVITIES</t>
  </si>
  <si>
    <t>Purchase of property, plant and equipment</t>
  </si>
  <si>
    <t>CASH FLOWS FROM FINANCING ACTIVITIES</t>
  </si>
  <si>
    <t>CASH AND CASH EQUIVALENTS COMPRISE:-</t>
  </si>
  <si>
    <t>NET TANGIBLE ASSETS PER SHARE (RM)</t>
  </si>
  <si>
    <t>Unusual Items</t>
  </si>
  <si>
    <t>reserves</t>
  </si>
  <si>
    <t>Changes in the Quarterly Results Compared to Preceeding Quarter</t>
  </si>
  <si>
    <t>CASH AND CASH EQUIVALENTS AT 1ST JANUARY</t>
  </si>
  <si>
    <t>b)</t>
  </si>
  <si>
    <t>ASSETS</t>
  </si>
  <si>
    <t>Non-Current Assets</t>
  </si>
  <si>
    <t>Property, plant and equipment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</si>
  <si>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</si>
  <si>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</si>
  <si>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</si>
  <si>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</si>
  <si>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</si>
  <si>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</si>
  <si>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>Revaluation reserves</t>
  </si>
  <si>
    <t>Share capital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</si>
  <si>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</si>
  <si>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</si>
  <si>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</si>
  <si>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</si>
  <si>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</si>
  <si>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</si>
  <si>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</si>
  <si>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</si>
  <si>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Prepaid lease payments</t>
  </si>
  <si>
    <t>Long Term Borrowings</t>
  </si>
  <si>
    <t>Defined benefit obligations</t>
  </si>
  <si>
    <t>Amortisation of prepaid lease payments</t>
  </si>
  <si>
    <t xml:space="preserve">Current Year Prospect </t>
  </si>
  <si>
    <t xml:space="preserve">                    - Hire purchase</t>
  </si>
  <si>
    <t>There are no borrowings denominated in foreign currency.</t>
  </si>
  <si>
    <t>Condensed Consolidated Statement of Financial Position</t>
  </si>
  <si>
    <t>(The Condensed Consolidated Statement of Financial Position should be read in conjunction with the</t>
  </si>
  <si>
    <t>Unaudited Condensed Consolidated Statement of Comprehensive Income</t>
  </si>
  <si>
    <t>Unaudited Condensed Consolidated Statement of Cash Flows</t>
  </si>
  <si>
    <t>Realised and unrealised accumulated losses</t>
  </si>
  <si>
    <t>As at</t>
  </si>
  <si>
    <t>The accumulated losses of the Group</t>
  </si>
  <si>
    <t xml:space="preserve">  -  realised</t>
  </si>
  <si>
    <t xml:space="preserve">  -  unrealised</t>
  </si>
  <si>
    <t>The audit report for the preceding annual financial statements was not subject to any qualification.</t>
  </si>
  <si>
    <t>Hire purchase creditors</t>
  </si>
  <si>
    <t>Add: Consolidation adjustments</t>
  </si>
  <si>
    <t>Accumulated losses as per financial statements</t>
  </si>
  <si>
    <t>Amount due to directors</t>
  </si>
  <si>
    <t>Other income</t>
  </si>
  <si>
    <t>Payment of hire purchase liabilities</t>
  </si>
  <si>
    <t>Hire purchase interest paid</t>
  </si>
  <si>
    <t xml:space="preserve">      Owners of the Company</t>
  </si>
  <si>
    <t xml:space="preserve">       - Basic</t>
  </si>
  <si>
    <t xml:space="preserve">       - Diluted </t>
  </si>
  <si>
    <t>Other receivables, deposits and prepayments</t>
  </si>
  <si>
    <t>Fixed deposits with licensed banks</t>
  </si>
  <si>
    <t>Capital reserves</t>
  </si>
  <si>
    <t>Interest income</t>
  </si>
  <si>
    <t>Interest received</t>
  </si>
  <si>
    <t>Net cash used in investing activities</t>
  </si>
  <si>
    <t>Contingent Liabilities</t>
  </si>
  <si>
    <t>Warrant reserve</t>
  </si>
  <si>
    <t>Warrant</t>
  </si>
  <si>
    <t>reserve</t>
  </si>
  <si>
    <t xml:space="preserve">     Secured - Term Loan</t>
  </si>
  <si>
    <t>Retirement benefit obligations</t>
  </si>
  <si>
    <t>Other Comprehensive Income, Net of Tax</t>
  </si>
  <si>
    <t>The business operations of the Group were not materially affected by any seasonal or cyclical factors during the</t>
  </si>
  <si>
    <t>current financial quarter.</t>
  </si>
  <si>
    <t>The breakdown of the accumulated losses of the Group as at the end of the reporting periods, into realised and</t>
  </si>
  <si>
    <t>unrealised accumulated losses, is as follows:-</t>
  </si>
  <si>
    <t>Depreciation</t>
  </si>
  <si>
    <t>The Group has contingent liabilities of RM100,000 in respect of secured bank guarantee to third parties.</t>
  </si>
  <si>
    <t>Share premium</t>
  </si>
  <si>
    <t>Tax paid</t>
  </si>
  <si>
    <t>Waiver of interest on term loans</t>
  </si>
  <si>
    <t>DATED:</t>
  </si>
  <si>
    <t>Balance at 01-01-2016</t>
  </si>
  <si>
    <t>This condensed consolidated interim financial statements ("Condensed Report") are prepared in accordance with</t>
  </si>
  <si>
    <t>Malaysian Financial Reporting Standard ("MFRS") 134: "Interim Financial Reporting" and paragraph 9.22 of the Main</t>
  </si>
  <si>
    <t>Market Listing Requirements of Bursa Malaysia Securities Berhad and should be read in conjuction with the Group's</t>
  </si>
  <si>
    <t>The significant accounting policies and methods of computation adopted in this interim financial report are consistent</t>
  </si>
  <si>
    <t>There were no items affecting assets, liabilities, equity, net income, or cash flows that are unusual because of their</t>
  </si>
  <si>
    <t>nature, size, or incidence during the current financial quarter.</t>
  </si>
  <si>
    <t>There were no changes in estimates of amounts reported in prior financial years, that have a material effect in the</t>
  </si>
  <si>
    <t>The Group is principally engaged in the wood-based activity of logging, sawmilling, timber trading and manufacturing</t>
  </si>
  <si>
    <t>of moulding, finger-jointed and laminated timber i.e within a single industry segment and its operations are located</t>
  </si>
  <si>
    <t>wholly in Malaysia. Accordingly, segmental information reporting is not relevant in the context of the Group.</t>
  </si>
  <si>
    <t>The valuations of property, plant and equipment have been brought forward, without amendment from the previous</t>
  </si>
  <si>
    <t xml:space="preserve">annual financial statements. </t>
  </si>
  <si>
    <t>There were no material events subsequent to the end of the current financial quarter that have not been reflected in</t>
  </si>
  <si>
    <t>the financial statements for the said period as at the date of issue of this quarterly report.</t>
  </si>
  <si>
    <t>facilities granted to a subsidiary company.</t>
  </si>
  <si>
    <t>The Group primarily depends on the income and contribution from the subsidiaries which rely on the availability of raw</t>
  </si>
  <si>
    <t>materials. The Group is making arrangements to secure raw materials in Kelantan, Terengganu and Thailand where</t>
  </si>
  <si>
    <t>challenging which will affect the demand for timber products. The Directors expect the current year to be challenging</t>
  </si>
  <si>
    <t>but hope that its financial performance will improve.</t>
  </si>
  <si>
    <t>There were no other corporate proposals that have been announced by the Group but not completed as at the date of</t>
  </si>
  <si>
    <t>this announcement.</t>
  </si>
  <si>
    <t>Weighted average number of ordinary shares in</t>
  </si>
  <si>
    <t xml:space="preserve">       issue ('000)</t>
  </si>
  <si>
    <t>Other disclosure items pursuant to Appendix 9B Note 16 of the Listing Requirements of Bursa Malaysia Securities</t>
  </si>
  <si>
    <t>Berhad are not applicable.</t>
  </si>
  <si>
    <t>On 22 April 2016, the Company announced that BTMMT has entered into a Shares Sale Agreement ("SSA") with</t>
  </si>
  <si>
    <t>Rozana Binti Hussin ("the Vendor") for the acquisition of 60 ordinary shares of RM1.00 each representing 60% of the</t>
  </si>
  <si>
    <t>total of the issued and paid-up capital of Zulikha Murni Sdn Bhd ("ZMSB") from the Vendor for a total cash</t>
  </si>
  <si>
    <t>Capital Commitments</t>
  </si>
  <si>
    <t>Authorised and contracted for:-</t>
  </si>
  <si>
    <t xml:space="preserve">   Purchase of plant and machinery</t>
  </si>
  <si>
    <t>Term loan interest paid</t>
  </si>
  <si>
    <t>Repayment of term loan</t>
  </si>
  <si>
    <t>NET DECREASE IN CASH AND CASH EQUIVALENTS</t>
  </si>
  <si>
    <t>consideration of RM800,000.00. ZMSB will be involved in "Pembinaan Menara Pintar - Projek Monopoles SWIFT</t>
  </si>
  <si>
    <t>(Security Wifi Integrated Federal Tower Community Hub)" on at least 300 plots of land measuring 3,000 square feet</t>
  </si>
  <si>
    <t xml:space="preserve">on each plot by way of Temporary Occupation Licences ("TOL") within Daerah Petaling, </t>
  </si>
  <si>
    <t>31/12/2016</t>
  </si>
  <si>
    <t>Equity Attributable To Owners Of The Company</t>
  </si>
  <si>
    <t xml:space="preserve">EQUITY </t>
  </si>
  <si>
    <t>Non-Controlling Interest</t>
  </si>
  <si>
    <t xml:space="preserve">      Non-Controlling Interest</t>
  </si>
  <si>
    <t>Attributable</t>
  </si>
  <si>
    <t>Of The</t>
  </si>
  <si>
    <t>Company</t>
  </si>
  <si>
    <t>Non-</t>
  </si>
  <si>
    <t>Controlling</t>
  </si>
  <si>
    <t>Interest</t>
  </si>
  <si>
    <t>Equity</t>
  </si>
  <si>
    <t>the raw materials are now available. However, the global economic conditions in 2017 are expected to remain</t>
  </si>
  <si>
    <t>Diluted earnings per share of the Group is calculated by dividing the net profit attributable for the financial period by</t>
  </si>
  <si>
    <t>the adjusted weighted average number of ordinary shares in issue and issuable during the financial period.</t>
  </si>
  <si>
    <t>Net profit for the period (RM'000)</t>
  </si>
  <si>
    <t xml:space="preserve">Diluted earnings per share (sen) </t>
  </si>
  <si>
    <t>Term loan (secured)</t>
  </si>
  <si>
    <t>Annual Financial Report for the year ended 31 December 2016)</t>
  </si>
  <si>
    <t>Balance at 01-01-2017</t>
  </si>
  <si>
    <t>Total Comprehensive Income for the period</t>
  </si>
  <si>
    <t>annual audited financial statements for the year ended 31 December 2016.</t>
  </si>
  <si>
    <t>with those adopted for the annual audited financial statements for the year ended 31 December 2016, except for the</t>
  </si>
  <si>
    <t>adoption of the following amendments to MFRSs issued by the Malaysian Accounting Standards Board ("MASB")</t>
  </si>
  <si>
    <t>which are applicable to its financial statements:</t>
  </si>
  <si>
    <t>Amendments to MFRS 12 - Disclosures of Interests in Other Entities Classified as "Annual Improvements to MFRSs</t>
  </si>
  <si>
    <t xml:space="preserve">                                             2014 - 2016 Cycle"</t>
  </si>
  <si>
    <t>Amendments to MFRS 107 - Disclosure Initiative</t>
  </si>
  <si>
    <t>Amendments to MFRS 112 - Recognition of Deferred Tax Assets for Unrealised Losses</t>
  </si>
  <si>
    <t>The adoption of the above amendments to MFRSs does not have any significant impact on the interim financial report</t>
  </si>
  <si>
    <t>upon their initial application.</t>
  </si>
  <si>
    <t>On 17 April 2017, the Company announced that the Company has on 14 April 2017 entered into a Memorandum of</t>
  </si>
  <si>
    <t>Understanding ("MOU") with China Western Power International Pte Ltd ("China Western Power") and Sichuan No. 2</t>
  </si>
  <si>
    <t>intention to set up a Municipal Waste to Energy Plant ("WtE Plant") with a capacity of not less than 1,000 tons/day</t>
  </si>
  <si>
    <t>in the State of Melaka, Malaysia ("the Power Generation Project"), subject to approval of the relevant authorities.</t>
  </si>
  <si>
    <t>Profit From Operations</t>
  </si>
  <si>
    <t>To Owners</t>
  </si>
  <si>
    <t>(Increase)/Decrease in trade receivables</t>
  </si>
  <si>
    <t>(Decrease)/Increase in trade payables</t>
  </si>
  <si>
    <t>Decrease in other payables and accruals</t>
  </si>
  <si>
    <t>Net cash used in financing activities</t>
  </si>
  <si>
    <t>Electric Power Construction Company ("Sicuan Power") at Chengdu, The People's Republic of China, with the</t>
  </si>
  <si>
    <t>30/06/2017</t>
  </si>
  <si>
    <t>Changes</t>
  </si>
  <si>
    <t>Cumulative Period</t>
  </si>
  <si>
    <t>Current Year Quarter</t>
  </si>
  <si>
    <t>Preceding Year Corresponding Quarter</t>
  </si>
  <si>
    <t>Preceding Year Corresponding Period</t>
  </si>
  <si>
    <t>Current        Year              To-date</t>
  </si>
  <si>
    <t>Profit Before Interest and Tax</t>
  </si>
  <si>
    <t>Profit Before Tax</t>
  </si>
  <si>
    <t>Profit After Tax</t>
  </si>
  <si>
    <t>Profit/(Loss) Attributable</t>
  </si>
  <si>
    <t xml:space="preserve">Profit Before Interest </t>
  </si>
  <si>
    <t xml:space="preserve">   and Tax</t>
  </si>
  <si>
    <t xml:space="preserve">   to Ordinary Equity</t>
  </si>
  <si>
    <t xml:space="preserve">   Holders of the Parent</t>
  </si>
  <si>
    <t>%</t>
  </si>
  <si>
    <t>Current Quarter</t>
  </si>
  <si>
    <t>Immediate Preceding Quarter</t>
  </si>
  <si>
    <t>Total Group borrowings are as follows :-</t>
  </si>
  <si>
    <t>Increase in inventories</t>
  </si>
  <si>
    <t>Increase in amount due to directors</t>
  </si>
  <si>
    <t>manufacturing operations during the current financial quarter.</t>
  </si>
  <si>
    <t>Profit Attributable to Ordinary Equity Holders of the Parent</t>
  </si>
  <si>
    <t>As At 30 September 2017</t>
  </si>
  <si>
    <t>30/09/2017</t>
  </si>
  <si>
    <t>Interim Report for the Quarter ended 30 September 2017</t>
  </si>
  <si>
    <t>30/09/2016</t>
  </si>
  <si>
    <t>For the 9 Months Ended 30 September 2017</t>
  </si>
  <si>
    <t xml:space="preserve">9 months </t>
  </si>
  <si>
    <t>ended 30-09-2017</t>
  </si>
  <si>
    <t>Balance at 30-09-2017</t>
  </si>
  <si>
    <t>ended 30-09-2016</t>
  </si>
  <si>
    <t>Balance at 30-09-2016</t>
  </si>
  <si>
    <t>Conversion of Warrant 2014/2024</t>
  </si>
  <si>
    <t>9 months</t>
  </si>
  <si>
    <t>Interim Report for the Third Quarter Ended 30 September 2017</t>
  </si>
  <si>
    <t>Save as disclosed below, the Group has no other capital commitments as at 30 September 2017:-</t>
  </si>
  <si>
    <t>Individual Period            (3rd Quarter)</t>
  </si>
  <si>
    <r>
      <t xml:space="preserve">      Act 2016 </t>
    </r>
    <r>
      <rPr>
        <i/>
        <sz val="11"/>
        <rFont val="Arial"/>
        <family val="2"/>
      </rPr>
      <t>(Note 1)</t>
    </r>
  </si>
  <si>
    <t>Transferred pursuant to the Companies</t>
  </si>
  <si>
    <t>(The Condensed Consolidated Statement of Changes in Equity should be read in conjunction with the Annual Financial Report for the year ended 31 December 2016.)</t>
  </si>
  <si>
    <t xml:space="preserve">Note 1:  With the enactment of the Companies Act 2016, any amount standing to the credit of the Company's share premium shall become part of the Company's contributed </t>
  </si>
  <si>
    <t xml:space="preserve">              share capital. Notwithstanding this provision, the Company may within 24 months from the commencement of the Companies Act 2016, use the amount standing to </t>
  </si>
  <si>
    <r>
      <t xml:space="preserve">              </t>
    </r>
    <r>
      <rPr>
        <i/>
        <sz val="11"/>
        <rFont val="Arial"/>
        <family val="2"/>
      </rPr>
      <t>the credit of the share premium account of RM424,700 for purposes as set out in Section 618(3) of the Companies Act 2016.</t>
    </r>
  </si>
  <si>
    <t>Profit From Ordinary Activities After Tax</t>
  </si>
  <si>
    <t>Profit From Ordinary Activities Before Tax</t>
  </si>
  <si>
    <t xml:space="preserve">Total Comprehensive Income for the Period </t>
  </si>
  <si>
    <t xml:space="preserve">Profit attributable to: </t>
  </si>
  <si>
    <t xml:space="preserve">Total Comprehensive Income attributable to: </t>
  </si>
  <si>
    <t>Earnings Per Share (sen)</t>
  </si>
  <si>
    <t>(The Condensed Consolidated Statement of Comprehensive Income should be read in conjunction with the Annual Financial</t>
  </si>
  <si>
    <t>Report for the year ended 31 December 2016)</t>
  </si>
  <si>
    <t>CASH AND CASH EQUIVALENTS AT 30TH SEPTEMBER</t>
  </si>
  <si>
    <t>During the current financial quarter, the contributed share capital of the Company was increased from</t>
  </si>
  <si>
    <t>RM25,485,217.60 to RM26,067,452.50 as a result of the issuance of 1,727,700 new ordinary shares at an issue price</t>
  </si>
  <si>
    <t>of RM0.20 per share pursuant to the conversion of 1,727,700 Warrants 2014/2024 of the Company.</t>
  </si>
  <si>
    <t>There were no other issuances, cancellations, repurchases, resale and repayments of debt and equity securities</t>
  </si>
  <si>
    <t>during the current financial quarter.</t>
  </si>
  <si>
    <t>Proceeds from disposal of property, plant and equipment</t>
  </si>
  <si>
    <t>The Company has contingent liabilities of RM4.42 million in respect of a guarantee to a financial instituition for credit</t>
  </si>
  <si>
    <t>For the third financial quarter under review, the Group recorded turnover of RM3.16 million, an decrease of 20.93%</t>
  </si>
  <si>
    <t>over the corresponding period last year. The Group recorded a pre-tax profit of RM202,000 as compared to a pre-tax</t>
  </si>
  <si>
    <t>profit of RM182,000 in the corresponding period last year mainly due to lower operating overhead from its</t>
  </si>
  <si>
    <t>For the quarter ended 30 September 2017, the Group recorded a pre-tax profit of RM202,000 as compared to a</t>
  </si>
  <si>
    <t>pre-tax profit of RM148,000 in the previous quarter ended 30 June 2017, mainly due to lower operating overhead</t>
  </si>
  <si>
    <t>Under provision in prior year</t>
  </si>
  <si>
    <t>Earnings per Ordinary Share</t>
  </si>
  <si>
    <t>Basic earnings per share</t>
  </si>
  <si>
    <t>Basic earnings per share of the Group is calculated by dividing the net profit attributable for the financial period by the</t>
  </si>
  <si>
    <t>weighted average number of ordinary shares in issue during the financial period.</t>
  </si>
  <si>
    <t>Diluted earnings per share</t>
  </si>
  <si>
    <t>Basic earnings per share (sen)</t>
  </si>
  <si>
    <t>Profit Before Taxation</t>
  </si>
  <si>
    <t>Profit before taxation is stated after crediting/(charging):-</t>
  </si>
  <si>
    <t xml:space="preserve">Weighted average number of ordinary shares in </t>
  </si>
  <si>
    <t>issue ('000)</t>
  </si>
  <si>
    <t>Effect of dilution from assumed exercise of</t>
  </si>
  <si>
    <t>Warrants 2014/2024</t>
  </si>
  <si>
    <t xml:space="preserve">Adjusted weighted average number of ordinary </t>
  </si>
  <si>
    <t>shares in issue and issueable ('000)</t>
  </si>
  <si>
    <t>On 22 November 2017, the Company acquired 51% of the share capital of BTM Western Power Green Energy Sdn</t>
  </si>
  <si>
    <t>Bhd ("BTMWP") for a consideration of RM510.00. BTMWP has a paid up share capital of RM1,000.00. BTMWP is</t>
  </si>
  <si>
    <t>intended to act as a project developer to develop and set up a Municipal Waste to Energy Generation Plant ("WtE</t>
  </si>
  <si>
    <t>Plant") with a capacity of not less than 1,000 tons/day in the State of Melaka, subject to the approval of the relevant</t>
  </si>
  <si>
    <t>authoriteis.</t>
  </si>
  <si>
    <t>Pursuant thereto, on 27 November 2017, the Company announced that BTM Western Power Green Energy Sdn Bhd</t>
  </si>
  <si>
    <t>("BTMWP") has on 26 November 2017 entered into a Heads of Agreement ("HOA") with SEPCO Electric Power</t>
  </si>
  <si>
    <t>Construction Corporation ("SEPCO") with the intention to award the Engineering, Procurement, Construction,</t>
  </si>
  <si>
    <t>Commission with Finance ("EPC+F") contract to SEPCO for the developing of the Power Generation Project.</t>
  </si>
  <si>
    <t>Profit before taxation</t>
  </si>
  <si>
    <t>Operating profit before working capital changes</t>
  </si>
  <si>
    <t>Decrease in other receivables, deposits &amp; prepayments</t>
  </si>
  <si>
    <t>Net cash (used in)/from operating activities</t>
  </si>
  <si>
    <t>Cash (used in)/from operations</t>
  </si>
  <si>
    <t>Proceeds from issuance of shares, net of share issue expenses</t>
  </si>
  <si>
    <t>30 November 2017</t>
  </si>
  <si>
    <t>On 28 November 2017, M&amp;A Securities Sdn Bhd on behalf of the Company announced that the Company proposed</t>
  </si>
  <si>
    <t>to undertake a private placement of up to ten percent (10%) of the issued shares of the Company to investors to be</t>
  </si>
  <si>
    <t>identified ("Proposed Private Placement"). The Proposed Private Placement will be undertaken in accordance with the</t>
  </si>
  <si>
    <t>general mandate pursuant to Sections 75 and 76 of the Companies Act, 2016 obtained from the shareholders of the</t>
  </si>
  <si>
    <t>Company at its last Annual General Meeting ("AGM") convened on 30 May 2017, whereby the Board of Directors of</t>
  </si>
  <si>
    <t>the Company had beed authorised to allot and issue new ordinary shares in the Company not exceeding 10% of the</t>
  </si>
  <si>
    <t>issued shares of the Company. The additional listing application to Bursa Malaysia Securities Berhad in relation to</t>
  </si>
  <si>
    <t>the Proposed Private Placement has been submitted on 30 November 2017.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</si>
</sst>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_);\(#,##0.000\)"/>
    <numFmt numFmtId="189" formatCode="#,##0.0000_);\(#,##0.0000\)"/>
  </numFmts>
  <fonts count="4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Alignment="1">
      <alignment/>
    </xf>
    <xf numFmtId="0" fontId="3" fillId="0" borderId="0" xfId="0" applyFont="1" applyAlignment="1">
      <alignment horizontal="center"/>
    </xf>
    <xf numFmtId="179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77" fontId="2" fillId="0" borderId="0" xfId="42" applyFont="1" applyAlignment="1">
      <alignment/>
    </xf>
    <xf numFmtId="37" fontId="6" fillId="0" borderId="0" xfId="0" applyNumberFormat="1" applyFont="1" applyAlignment="1">
      <alignment/>
    </xf>
    <xf numFmtId="37" fontId="2" fillId="0" borderId="0" xfId="42" applyNumberFormat="1" applyFont="1" applyAlignment="1">
      <alignment/>
    </xf>
    <xf numFmtId="37" fontId="2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2" fillId="0" borderId="0" xfId="42" applyNumberFormat="1" applyFont="1" applyAlignment="1">
      <alignment/>
    </xf>
    <xf numFmtId="37" fontId="2" fillId="0" borderId="13" xfId="42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4" xfId="42" applyNumberFormat="1" applyFont="1" applyBorder="1" applyAlignment="1">
      <alignment/>
    </xf>
    <xf numFmtId="37" fontId="2" fillId="0" borderId="0" xfId="42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5" xfId="42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13" xfId="0" applyNumberForma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9" fontId="2" fillId="0" borderId="0" xfId="42" applyNumberFormat="1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9" fontId="6" fillId="0" borderId="14" xfId="42" applyNumberFormat="1" applyFont="1" applyBorder="1" applyAlignment="1">
      <alignment/>
    </xf>
    <xf numFmtId="37" fontId="6" fillId="0" borderId="16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2" fillId="0" borderId="14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 quotePrefix="1">
      <alignment horizontal="center"/>
    </xf>
    <xf numFmtId="37" fontId="0" fillId="0" borderId="0" xfId="42" applyNumberFormat="1" applyFont="1" applyAlignment="1">
      <alignment/>
    </xf>
    <xf numFmtId="37" fontId="0" fillId="0" borderId="15" xfId="42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16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179" fontId="0" fillId="0" borderId="0" xfId="42" applyNumberFormat="1" applyFont="1" applyBorder="1" applyAlignment="1">
      <alignment/>
    </xf>
    <xf numFmtId="179" fontId="0" fillId="0" borderId="0" xfId="42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4" fontId="3" fillId="0" borderId="0" xfId="0" applyNumberFormat="1" applyFont="1" applyAlignment="1" quotePrefix="1">
      <alignment horizont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center"/>
    </xf>
    <xf numFmtId="37" fontId="0" fillId="0" borderId="13" xfId="0" applyNumberFormat="1" applyFont="1" applyBorder="1" applyAlignment="1">
      <alignment/>
    </xf>
    <xf numFmtId="37" fontId="0" fillId="0" borderId="11" xfId="0" applyNumberFormat="1" applyFill="1" applyBorder="1" applyAlignment="1">
      <alignment/>
    </xf>
    <xf numFmtId="0" fontId="2" fillId="0" borderId="0" xfId="0" applyFont="1" applyAlignment="1">
      <alignment horizontal="left"/>
    </xf>
    <xf numFmtId="189" fontId="2" fillId="0" borderId="0" xfId="42" applyNumberFormat="1" applyFont="1" applyAlignment="1">
      <alignment/>
    </xf>
    <xf numFmtId="37" fontId="0" fillId="0" borderId="14" xfId="0" applyNumberFormat="1" applyFont="1" applyBorder="1" applyAlignment="1">
      <alignment/>
    </xf>
    <xf numFmtId="15" fontId="3" fillId="0" borderId="0" xfId="0" applyNumberFormat="1" applyFont="1" applyAlignment="1" quotePrefix="1">
      <alignment horizontal="left"/>
    </xf>
    <xf numFmtId="37" fontId="6" fillId="0" borderId="13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9" fontId="2" fillId="0" borderId="0" xfId="0" applyNumberFormat="1" applyFont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center" vertical="top" wrapText="1"/>
    </xf>
    <xf numFmtId="14" fontId="0" fillId="0" borderId="19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37" fontId="0" fillId="0" borderId="21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0" fillId="0" borderId="15" xfId="0" applyBorder="1" applyAlignment="1">
      <alignment/>
    </xf>
    <xf numFmtId="37" fontId="0" fillId="0" borderId="15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0" xfId="42" applyNumberFormat="1" applyFont="1" applyFill="1" applyAlignment="1">
      <alignment/>
    </xf>
    <xf numFmtId="37" fontId="0" fillId="0" borderId="0" xfId="42" applyNumberFormat="1" applyFont="1" applyBorder="1" applyAlignment="1">
      <alignment/>
    </xf>
    <xf numFmtId="37" fontId="0" fillId="0" borderId="16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1" t="s">
        <v>0</v>
      </c>
      <c r="B1" s="7"/>
      <c r="C1" s="7"/>
      <c r="D1" s="2"/>
      <c r="E1" s="2"/>
      <c r="F1" s="50"/>
      <c r="G1" s="2"/>
      <c r="H1" s="2"/>
      <c r="I1" s="2"/>
    </row>
    <row r="2" spans="1:9" ht="14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104</v>
      </c>
      <c r="B3" s="7"/>
      <c r="C3" s="7"/>
      <c r="D3" s="2"/>
      <c r="E3" s="2"/>
      <c r="F3" s="2"/>
      <c r="G3" s="2"/>
      <c r="H3" s="2"/>
      <c r="I3" s="2"/>
    </row>
    <row r="4" spans="1:9" ht="15.75">
      <c r="A4" s="1" t="s">
        <v>250</v>
      </c>
      <c r="B4" s="7"/>
      <c r="C4" s="7"/>
      <c r="D4" s="2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8" t="s">
        <v>2</v>
      </c>
      <c r="E6" s="8"/>
      <c r="F6" s="8" t="s">
        <v>4</v>
      </c>
      <c r="G6" s="2"/>
      <c r="H6" s="2"/>
      <c r="I6" s="2"/>
    </row>
    <row r="7" spans="1:9" ht="15">
      <c r="A7" s="2"/>
      <c r="B7" s="2"/>
      <c r="C7" s="2"/>
      <c r="D7" s="8" t="s">
        <v>3</v>
      </c>
      <c r="E7" s="8"/>
      <c r="F7" s="8" t="s">
        <v>3</v>
      </c>
      <c r="G7" s="2"/>
      <c r="H7" s="2"/>
      <c r="I7" s="2"/>
    </row>
    <row r="8" spans="1:9" ht="15">
      <c r="A8" s="2"/>
      <c r="B8" s="2"/>
      <c r="C8" s="2"/>
      <c r="D8" s="16" t="s">
        <v>251</v>
      </c>
      <c r="E8" s="8"/>
      <c r="F8" s="16" t="s">
        <v>185</v>
      </c>
      <c r="G8" s="2"/>
      <c r="H8" s="2"/>
      <c r="I8" s="2"/>
    </row>
    <row r="9" spans="1:9" ht="15">
      <c r="A9" s="2"/>
      <c r="B9" s="2"/>
      <c r="C9" s="2"/>
      <c r="D9" s="8" t="s">
        <v>5</v>
      </c>
      <c r="E9" s="8"/>
      <c r="F9" s="8" t="s">
        <v>5</v>
      </c>
      <c r="G9" s="2"/>
      <c r="H9" s="2"/>
      <c r="I9" s="2"/>
    </row>
    <row r="10" spans="1:9" ht="9.75" customHeight="1">
      <c r="A10" s="2"/>
      <c r="B10" s="2"/>
      <c r="C10" s="2"/>
      <c r="D10" s="8"/>
      <c r="E10" s="8"/>
      <c r="F10" s="8"/>
      <c r="G10" s="2"/>
      <c r="H10" s="2"/>
      <c r="I10" s="2"/>
    </row>
    <row r="11" spans="1:9" ht="15">
      <c r="A11" s="7" t="s">
        <v>78</v>
      </c>
      <c r="B11" s="2"/>
      <c r="C11" s="20"/>
      <c r="D11" s="20"/>
      <c r="E11" s="20"/>
      <c r="F11" s="20"/>
      <c r="G11" s="20"/>
      <c r="H11" s="2"/>
      <c r="I11" s="2"/>
    </row>
    <row r="12" spans="1:9" ht="9.75" customHeight="1">
      <c r="A12" s="2"/>
      <c r="B12" s="2"/>
      <c r="C12" s="20"/>
      <c r="D12" s="20"/>
      <c r="E12" s="20"/>
      <c r="F12" s="20"/>
      <c r="G12" s="20"/>
      <c r="H12" s="2"/>
      <c r="I12" s="2"/>
    </row>
    <row r="13" spans="1:9" ht="15">
      <c r="A13" s="7" t="s">
        <v>79</v>
      </c>
      <c r="B13" s="2"/>
      <c r="C13" s="20"/>
      <c r="D13" s="24"/>
      <c r="E13" s="24"/>
      <c r="F13" s="24"/>
      <c r="G13" s="20"/>
      <c r="H13" s="2"/>
      <c r="I13" s="2"/>
    </row>
    <row r="14" spans="1:10" ht="14.25">
      <c r="A14" s="2"/>
      <c r="B14" s="2" t="s">
        <v>80</v>
      </c>
      <c r="C14" s="20"/>
      <c r="D14" s="21">
        <v>27269</v>
      </c>
      <c r="E14" s="24"/>
      <c r="F14" s="21">
        <v>27111</v>
      </c>
      <c r="G14" s="20"/>
      <c r="H14" s="20"/>
      <c r="I14" s="20"/>
      <c r="J14" s="19"/>
    </row>
    <row r="15" spans="1:9" ht="14.25">
      <c r="A15" s="2"/>
      <c r="B15" s="2" t="s">
        <v>97</v>
      </c>
      <c r="C15" s="20"/>
      <c r="D15" s="23">
        <v>372</v>
      </c>
      <c r="E15" s="24"/>
      <c r="F15" s="23">
        <v>401</v>
      </c>
      <c r="G15" s="20"/>
      <c r="H15" s="20"/>
      <c r="I15" s="2"/>
    </row>
    <row r="16" spans="1:9" ht="15">
      <c r="A16" s="2"/>
      <c r="B16" s="7" t="s">
        <v>81</v>
      </c>
      <c r="C16" s="20"/>
      <c r="D16" s="57">
        <f>SUM(D14:D15)</f>
        <v>27641</v>
      </c>
      <c r="E16" s="24"/>
      <c r="F16" s="57">
        <f>SUM(F14:F15)</f>
        <v>27512</v>
      </c>
      <c r="G16" s="20"/>
      <c r="H16" s="20"/>
      <c r="I16" s="2"/>
    </row>
    <row r="17" spans="1:9" ht="9.75" customHeight="1">
      <c r="A17" s="2"/>
      <c r="B17" s="2"/>
      <c r="C17" s="20"/>
      <c r="D17" s="24"/>
      <c r="E17" s="24"/>
      <c r="F17" s="24"/>
      <c r="G17" s="20"/>
      <c r="H17" s="2"/>
      <c r="I17" s="2"/>
    </row>
    <row r="18" spans="1:9" ht="15">
      <c r="A18" s="7" t="s">
        <v>82</v>
      </c>
      <c r="B18" s="2"/>
      <c r="C18" s="20"/>
      <c r="D18" s="24"/>
      <c r="E18" s="24"/>
      <c r="F18" s="24"/>
      <c r="G18" s="20"/>
      <c r="H18" s="2"/>
      <c r="I18" s="2"/>
    </row>
    <row r="19" spans="1:9" ht="14.25">
      <c r="A19" s="2"/>
      <c r="B19" s="2" t="s">
        <v>6</v>
      </c>
      <c r="C19" s="20"/>
      <c r="D19" s="21">
        <v>7581</v>
      </c>
      <c r="E19" s="24"/>
      <c r="F19" s="21">
        <v>7556</v>
      </c>
      <c r="G19" s="20"/>
      <c r="H19" s="20"/>
      <c r="I19" s="20"/>
    </row>
    <row r="20" spans="1:9" ht="14.25">
      <c r="A20" s="2"/>
      <c r="B20" s="2" t="s">
        <v>7</v>
      </c>
      <c r="C20" s="20"/>
      <c r="D20" s="22">
        <v>2872</v>
      </c>
      <c r="E20" s="24"/>
      <c r="F20" s="22">
        <v>1345</v>
      </c>
      <c r="G20" s="20"/>
      <c r="H20" s="20"/>
      <c r="I20" s="20"/>
    </row>
    <row r="21" spans="1:9" ht="14.25">
      <c r="A21" s="2"/>
      <c r="B21" s="2" t="s">
        <v>124</v>
      </c>
      <c r="C21" s="20"/>
      <c r="D21" s="22">
        <v>717</v>
      </c>
      <c r="E21" s="24"/>
      <c r="F21" s="22">
        <v>731</v>
      </c>
      <c r="G21" s="20"/>
      <c r="H21" s="20"/>
      <c r="I21" s="20"/>
    </row>
    <row r="22" spans="1:9" ht="14.25">
      <c r="A22" s="2"/>
      <c r="B22" s="2" t="s">
        <v>125</v>
      </c>
      <c r="C22" s="20"/>
      <c r="D22" s="22">
        <v>219</v>
      </c>
      <c r="E22" s="24"/>
      <c r="F22" s="22">
        <v>1517</v>
      </c>
      <c r="G22" s="20"/>
      <c r="H22" s="20"/>
      <c r="I22" s="2"/>
    </row>
    <row r="23" spans="1:9" ht="14.25">
      <c r="A23" s="2"/>
      <c r="B23" s="2" t="s">
        <v>8</v>
      </c>
      <c r="C23" s="20"/>
      <c r="D23" s="23">
        <v>270</v>
      </c>
      <c r="E23" s="24"/>
      <c r="F23" s="23">
        <v>1261</v>
      </c>
      <c r="G23" s="20"/>
      <c r="H23" s="20"/>
      <c r="I23" s="2"/>
    </row>
    <row r="24" spans="1:9" ht="15">
      <c r="A24" s="2"/>
      <c r="B24" s="7" t="s">
        <v>84</v>
      </c>
      <c r="C24" s="20"/>
      <c r="D24" s="57">
        <f>SUM(D19:D23)</f>
        <v>11659</v>
      </c>
      <c r="E24" s="24"/>
      <c r="F24" s="57">
        <f>SUM(F19:F23)</f>
        <v>12410</v>
      </c>
      <c r="G24" s="20"/>
      <c r="H24" s="2"/>
      <c r="I24" s="2"/>
    </row>
    <row r="25" spans="1:9" ht="9.75" customHeight="1">
      <c r="A25" s="2"/>
      <c r="B25" s="7"/>
      <c r="C25" s="20"/>
      <c r="D25" s="57"/>
      <c r="E25" s="24"/>
      <c r="F25" s="57"/>
      <c r="G25" s="20"/>
      <c r="H25" s="2"/>
      <c r="I25" s="2"/>
    </row>
    <row r="26" spans="1:9" ht="15.75" thickBot="1">
      <c r="A26" s="7" t="s">
        <v>85</v>
      </c>
      <c r="B26" s="7"/>
      <c r="C26" s="20"/>
      <c r="D26" s="56">
        <f>+D16+D24</f>
        <v>39300</v>
      </c>
      <c r="E26" s="24"/>
      <c r="F26" s="56">
        <f>+F16+F24</f>
        <v>39922</v>
      </c>
      <c r="G26" s="20"/>
      <c r="H26" s="2"/>
      <c r="I26" s="2"/>
    </row>
    <row r="27" spans="1:9" ht="9.75" customHeight="1" thickTop="1">
      <c r="A27" s="2"/>
      <c r="B27" s="7"/>
      <c r="C27" s="20"/>
      <c r="D27" s="24"/>
      <c r="E27" s="24"/>
      <c r="F27" s="24"/>
      <c r="G27" s="20"/>
      <c r="H27" s="2"/>
      <c r="I27" s="2"/>
    </row>
    <row r="28" spans="1:9" ht="15">
      <c r="A28" s="7" t="s">
        <v>86</v>
      </c>
      <c r="B28" s="7"/>
      <c r="C28" s="20"/>
      <c r="D28" s="24"/>
      <c r="E28" s="24"/>
      <c r="F28" s="24"/>
      <c r="G28" s="20"/>
      <c r="H28" s="2"/>
      <c r="I28" s="2"/>
    </row>
    <row r="29" spans="1:9" ht="9.75" customHeight="1">
      <c r="A29" s="2"/>
      <c r="B29" s="7"/>
      <c r="C29" s="20"/>
      <c r="D29" s="24"/>
      <c r="E29" s="24"/>
      <c r="F29" s="24"/>
      <c r="G29" s="20"/>
      <c r="H29" s="2"/>
      <c r="I29" s="2"/>
    </row>
    <row r="30" spans="1:9" ht="15">
      <c r="A30" s="7" t="s">
        <v>187</v>
      </c>
      <c r="B30" s="7"/>
      <c r="C30" s="20"/>
      <c r="D30" s="24"/>
      <c r="E30" s="24"/>
      <c r="F30" s="24"/>
      <c r="G30" s="20"/>
      <c r="H30" s="2"/>
      <c r="I30" s="2"/>
    </row>
    <row r="31" spans="1:9" ht="9.75" customHeight="1">
      <c r="A31" s="2"/>
      <c r="B31" s="7"/>
      <c r="C31" s="20"/>
      <c r="D31" s="24"/>
      <c r="E31" s="20"/>
      <c r="F31" s="24"/>
      <c r="G31" s="20"/>
      <c r="H31" s="2"/>
      <c r="I31" s="2"/>
    </row>
    <row r="32" spans="1:9" ht="14.25">
      <c r="A32" s="2"/>
      <c r="B32" s="2" t="s">
        <v>88</v>
      </c>
      <c r="C32" s="20"/>
      <c r="D32" s="21">
        <v>26067</v>
      </c>
      <c r="E32" s="20"/>
      <c r="F32" s="21">
        <v>25061</v>
      </c>
      <c r="G32" s="20"/>
      <c r="H32" s="20"/>
      <c r="I32" s="2"/>
    </row>
    <row r="33" spans="1:9" ht="14.25">
      <c r="A33" s="2"/>
      <c r="B33" s="2" t="s">
        <v>143</v>
      </c>
      <c r="C33" s="20"/>
      <c r="D33" s="22">
        <v>0</v>
      </c>
      <c r="E33" s="20"/>
      <c r="F33" s="22">
        <v>425</v>
      </c>
      <c r="G33" s="20"/>
      <c r="H33" s="20"/>
      <c r="I33" s="2"/>
    </row>
    <row r="34" spans="1:9" ht="14.25">
      <c r="A34" s="2"/>
      <c r="B34" s="2" t="s">
        <v>87</v>
      </c>
      <c r="C34" s="20"/>
      <c r="D34" s="22">
        <v>16377</v>
      </c>
      <c r="E34" s="20"/>
      <c r="F34" s="22">
        <v>16377</v>
      </c>
      <c r="G34" s="20"/>
      <c r="H34" s="20"/>
      <c r="I34" s="2"/>
    </row>
    <row r="35" spans="1:9" ht="14.25">
      <c r="A35" s="2"/>
      <c r="B35" s="2" t="s">
        <v>126</v>
      </c>
      <c r="C35" s="20"/>
      <c r="D35" s="22">
        <v>532</v>
      </c>
      <c r="E35" s="20"/>
      <c r="F35" s="22">
        <v>532</v>
      </c>
      <c r="G35" s="20"/>
      <c r="H35" s="20"/>
      <c r="I35" s="2"/>
    </row>
    <row r="36" spans="1:9" ht="14.25">
      <c r="A36" s="2"/>
      <c r="B36" s="2" t="s">
        <v>131</v>
      </c>
      <c r="C36" s="20"/>
      <c r="D36" s="22">
        <v>3803</v>
      </c>
      <c r="E36" s="20"/>
      <c r="F36" s="22">
        <v>4039</v>
      </c>
      <c r="G36" s="20"/>
      <c r="H36" s="20"/>
      <c r="I36" s="2"/>
    </row>
    <row r="37" spans="1:9" ht="14.25">
      <c r="A37" s="2"/>
      <c r="B37" s="2" t="s">
        <v>89</v>
      </c>
      <c r="C37" s="20"/>
      <c r="D37" s="23">
        <f>+Equity!O26</f>
        <v>-19580</v>
      </c>
      <c r="E37" s="20"/>
      <c r="F37" s="23">
        <v>-20032</v>
      </c>
      <c r="G37" s="20"/>
      <c r="H37" s="2"/>
      <c r="I37" s="2"/>
    </row>
    <row r="38" spans="1:9" ht="15">
      <c r="A38" s="7"/>
      <c r="B38" s="7" t="s">
        <v>186</v>
      </c>
      <c r="C38" s="20"/>
      <c r="D38" s="57">
        <f>SUM(D32:D37)</f>
        <v>27199</v>
      </c>
      <c r="E38" s="20"/>
      <c r="F38" s="57">
        <f>SUM(F32:F37)</f>
        <v>26402</v>
      </c>
      <c r="G38" s="20"/>
      <c r="H38" s="2"/>
      <c r="I38" s="2"/>
    </row>
    <row r="39" spans="1:9" ht="15">
      <c r="A39" s="7"/>
      <c r="B39" s="7" t="s">
        <v>188</v>
      </c>
      <c r="C39" s="20"/>
      <c r="D39" s="57">
        <f>+Equity!S26</f>
        <v>-1</v>
      </c>
      <c r="E39" s="20"/>
      <c r="F39" s="57">
        <v>-1</v>
      </c>
      <c r="G39" s="20"/>
      <c r="H39" s="2"/>
      <c r="I39" s="2"/>
    </row>
    <row r="40" spans="1:9" ht="9.75" customHeight="1">
      <c r="A40" s="7"/>
      <c r="B40" s="7"/>
      <c r="C40" s="20"/>
      <c r="D40" s="91"/>
      <c r="E40" s="20"/>
      <c r="F40" s="91"/>
      <c r="G40" s="20"/>
      <c r="H40" s="2"/>
      <c r="I40" s="2"/>
    </row>
    <row r="41" spans="1:9" ht="15">
      <c r="A41" s="7" t="s">
        <v>90</v>
      </c>
      <c r="B41" s="7"/>
      <c r="C41" s="20"/>
      <c r="D41" s="57">
        <f>SUM(D38:D40)</f>
        <v>27198</v>
      </c>
      <c r="E41" s="20"/>
      <c r="F41" s="57">
        <f>SUM(F38:F40)</f>
        <v>26401</v>
      </c>
      <c r="G41" s="20"/>
      <c r="H41" s="2"/>
      <c r="I41" s="2"/>
    </row>
    <row r="42" spans="1:9" ht="9.75" customHeight="1">
      <c r="A42" s="2"/>
      <c r="B42" s="2"/>
      <c r="C42" s="20"/>
      <c r="D42" s="24"/>
      <c r="E42" s="20"/>
      <c r="F42" s="24"/>
      <c r="G42" s="20"/>
      <c r="H42" s="2"/>
      <c r="I42" s="2"/>
    </row>
    <row r="43" spans="1:9" ht="15">
      <c r="A43" s="7" t="s">
        <v>91</v>
      </c>
      <c r="B43" s="2"/>
      <c r="C43" s="20"/>
      <c r="D43" s="24"/>
      <c r="E43" s="20"/>
      <c r="F43" s="24"/>
      <c r="G43" s="20"/>
      <c r="H43" s="2"/>
      <c r="I43" s="2"/>
    </row>
    <row r="44" spans="1:9" ht="14.25">
      <c r="A44" s="2"/>
      <c r="B44" s="2" t="s">
        <v>135</v>
      </c>
      <c r="C44" s="20"/>
      <c r="D44" s="21">
        <v>1923</v>
      </c>
      <c r="E44" s="20"/>
      <c r="F44" s="21">
        <v>1736</v>
      </c>
      <c r="G44" s="20"/>
      <c r="H44" s="20"/>
      <c r="I44" s="2"/>
    </row>
    <row r="45" spans="1:9" ht="14.25">
      <c r="A45" s="2"/>
      <c r="B45" s="2" t="s">
        <v>202</v>
      </c>
      <c r="C45" s="20"/>
      <c r="D45" s="22">
        <v>3675</v>
      </c>
      <c r="E45" s="20"/>
      <c r="F45" s="22">
        <v>3905</v>
      </c>
      <c r="G45" s="20"/>
      <c r="H45" s="20"/>
      <c r="I45" s="2"/>
    </row>
    <row r="46" spans="1:9" ht="14.25">
      <c r="A46" s="2"/>
      <c r="B46" s="2" t="s">
        <v>114</v>
      </c>
      <c r="C46" s="20"/>
      <c r="D46" s="22">
        <v>12</v>
      </c>
      <c r="E46" s="20"/>
      <c r="F46" s="22">
        <v>28</v>
      </c>
      <c r="G46" s="20"/>
      <c r="H46" s="20"/>
      <c r="I46" s="2"/>
    </row>
    <row r="47" spans="1:9" ht="14.25">
      <c r="A47" s="2"/>
      <c r="B47" s="2" t="s">
        <v>52</v>
      </c>
      <c r="C47" s="20"/>
      <c r="D47" s="23">
        <v>165</v>
      </c>
      <c r="E47" s="20"/>
      <c r="F47" s="23">
        <v>165</v>
      </c>
      <c r="G47" s="20"/>
      <c r="H47" s="20"/>
      <c r="I47" s="2"/>
    </row>
    <row r="48" spans="1:9" ht="15">
      <c r="A48" s="2"/>
      <c r="B48" s="7" t="s">
        <v>92</v>
      </c>
      <c r="C48" s="20"/>
      <c r="D48" s="57">
        <f>SUM(D44:D47)</f>
        <v>5775</v>
      </c>
      <c r="E48" s="20"/>
      <c r="F48" s="57">
        <f>SUM(F44:F47)</f>
        <v>5834</v>
      </c>
      <c r="G48" s="20"/>
      <c r="H48" s="2"/>
      <c r="I48" s="2"/>
    </row>
    <row r="49" spans="1:9" ht="9.75" customHeight="1">
      <c r="A49" s="2"/>
      <c r="B49" s="2"/>
      <c r="C49" s="20"/>
      <c r="D49" s="20"/>
      <c r="E49" s="20"/>
      <c r="F49" s="20"/>
      <c r="G49" s="20"/>
      <c r="H49" s="2"/>
      <c r="I49" s="2"/>
    </row>
    <row r="50" spans="1:9" ht="15">
      <c r="A50" s="7" t="s">
        <v>93</v>
      </c>
      <c r="B50" s="2"/>
      <c r="C50" s="20"/>
      <c r="D50" s="20"/>
      <c r="E50" s="20"/>
      <c r="F50" s="20"/>
      <c r="G50" s="20"/>
      <c r="H50" s="2"/>
      <c r="I50" s="2"/>
    </row>
    <row r="51" spans="1:9" ht="14.25">
      <c r="A51" s="2"/>
      <c r="B51" s="2" t="s">
        <v>9</v>
      </c>
      <c r="C51" s="20"/>
      <c r="D51" s="21">
        <v>625</v>
      </c>
      <c r="E51" s="20"/>
      <c r="F51" s="21">
        <v>1793</v>
      </c>
      <c r="G51" s="20"/>
      <c r="H51" s="20"/>
      <c r="I51" s="20"/>
    </row>
    <row r="52" spans="1:9" ht="14.25">
      <c r="A52" s="2"/>
      <c r="B52" s="2" t="s">
        <v>10</v>
      </c>
      <c r="C52" s="20"/>
      <c r="D52" s="22">
        <v>1670</v>
      </c>
      <c r="E52" s="20"/>
      <c r="F52" s="22">
        <v>1704</v>
      </c>
      <c r="G52" s="20"/>
      <c r="H52" s="20"/>
      <c r="I52" s="20"/>
    </row>
    <row r="53" spans="1:9" ht="14.25">
      <c r="A53" s="2"/>
      <c r="B53" s="2" t="s">
        <v>202</v>
      </c>
      <c r="C53" s="20"/>
      <c r="D53" s="22">
        <v>748</v>
      </c>
      <c r="E53" s="20"/>
      <c r="F53" s="22">
        <v>1069</v>
      </c>
      <c r="G53" s="20"/>
      <c r="H53" s="20"/>
      <c r="I53" s="20"/>
    </row>
    <row r="54" spans="1:9" ht="14.25">
      <c r="A54" s="2"/>
      <c r="B54" s="2" t="s">
        <v>117</v>
      </c>
      <c r="C54" s="20"/>
      <c r="D54" s="22">
        <v>3261</v>
      </c>
      <c r="E54" s="20"/>
      <c r="F54" s="22">
        <v>3098</v>
      </c>
      <c r="G54" s="20"/>
      <c r="H54" s="20"/>
      <c r="I54" s="2"/>
    </row>
    <row r="55" spans="1:9" ht="14.25">
      <c r="A55" s="2"/>
      <c r="B55" s="2" t="s">
        <v>114</v>
      </c>
      <c r="C55" s="20"/>
      <c r="D55" s="22">
        <v>23</v>
      </c>
      <c r="E55" s="20"/>
      <c r="F55" s="22">
        <v>21</v>
      </c>
      <c r="G55" s="20"/>
      <c r="H55" s="20"/>
      <c r="I55" s="2"/>
    </row>
    <row r="56" spans="1:9" ht="14.25">
      <c r="A56" s="2"/>
      <c r="B56" s="2" t="s">
        <v>22</v>
      </c>
      <c r="C56" s="20"/>
      <c r="D56" s="23">
        <v>0</v>
      </c>
      <c r="E56" s="20"/>
      <c r="F56" s="23">
        <v>2</v>
      </c>
      <c r="G56" s="20"/>
      <c r="H56" s="20"/>
      <c r="I56" s="20"/>
    </row>
    <row r="57" spans="1:9" ht="15">
      <c r="A57" s="2"/>
      <c r="B57" s="7" t="s">
        <v>94</v>
      </c>
      <c r="C57" s="20"/>
      <c r="D57" s="26">
        <f>SUM(D51:D56)</f>
        <v>6327</v>
      </c>
      <c r="E57" s="20"/>
      <c r="F57" s="26">
        <f>SUM(F51:F56)</f>
        <v>7687</v>
      </c>
      <c r="G57" s="20"/>
      <c r="H57" s="20"/>
      <c r="I57" s="2"/>
    </row>
    <row r="58" spans="1:9" ht="9.75" customHeight="1">
      <c r="A58" s="2"/>
      <c r="B58" s="2"/>
      <c r="C58" s="20"/>
      <c r="D58" s="26"/>
      <c r="E58" s="20"/>
      <c r="F58" s="26"/>
      <c r="G58" s="20"/>
      <c r="H58" s="20"/>
      <c r="I58" s="2"/>
    </row>
    <row r="59" spans="1:9" ht="15">
      <c r="A59" s="7" t="s">
        <v>95</v>
      </c>
      <c r="B59" s="2"/>
      <c r="C59" s="20"/>
      <c r="D59" s="26">
        <f>+D57+D48</f>
        <v>12102</v>
      </c>
      <c r="E59" s="20"/>
      <c r="F59" s="26">
        <f>+F57+F48</f>
        <v>13521</v>
      </c>
      <c r="G59" s="20"/>
      <c r="H59" s="2"/>
      <c r="I59" s="2"/>
    </row>
    <row r="60" spans="1:9" ht="9.75" customHeight="1">
      <c r="A60" s="2"/>
      <c r="B60" s="2"/>
      <c r="C60" s="20"/>
      <c r="D60" s="26"/>
      <c r="E60" s="20"/>
      <c r="F60" s="26"/>
      <c r="G60" s="20"/>
      <c r="H60" s="2"/>
      <c r="I60" s="2"/>
    </row>
    <row r="61" spans="1:9" ht="15.75" thickBot="1">
      <c r="A61" s="7" t="s">
        <v>96</v>
      </c>
      <c r="B61" s="2"/>
      <c r="C61" s="20"/>
      <c r="D61" s="56">
        <f>+D59+D41</f>
        <v>39300</v>
      </c>
      <c r="E61" s="20"/>
      <c r="F61" s="56">
        <f>+F59+F41</f>
        <v>39922</v>
      </c>
      <c r="G61" s="20"/>
      <c r="H61" s="2"/>
      <c r="I61" s="2"/>
    </row>
    <row r="62" spans="1:9" ht="15" thickTop="1">
      <c r="A62" s="2"/>
      <c r="B62" s="2"/>
      <c r="C62" s="20"/>
      <c r="D62" s="20"/>
      <c r="E62" s="20"/>
      <c r="F62" s="20"/>
      <c r="G62" s="20"/>
      <c r="H62" s="2"/>
      <c r="I62" s="2"/>
    </row>
    <row r="63" spans="1:9" ht="15.75" thickBot="1">
      <c r="A63" s="7" t="s">
        <v>72</v>
      </c>
      <c r="B63" s="2"/>
      <c r="C63" s="20"/>
      <c r="D63" s="55">
        <f>+D38/127030</f>
        <v>0.2141147760371566</v>
      </c>
      <c r="E63" s="27"/>
      <c r="F63" s="55">
        <f>+F38/125303</f>
        <v>0.2107052504728538</v>
      </c>
      <c r="G63" s="20"/>
      <c r="H63" s="2"/>
      <c r="I63" s="2"/>
    </row>
    <row r="64" spans="1:9" ht="15" thickTop="1">
      <c r="A64" s="2"/>
      <c r="B64" s="2"/>
      <c r="C64" s="20"/>
      <c r="D64" s="28"/>
      <c r="E64" s="27"/>
      <c r="F64" s="28"/>
      <c r="G64" s="20"/>
      <c r="H64" s="2"/>
      <c r="I64" s="2"/>
    </row>
    <row r="65" spans="1:9" ht="14.25">
      <c r="A65" s="6" t="s">
        <v>105</v>
      </c>
      <c r="B65" s="2"/>
      <c r="C65" s="2"/>
      <c r="D65" s="25"/>
      <c r="E65" s="25"/>
      <c r="F65" s="25"/>
      <c r="G65" s="2"/>
      <c r="H65" s="2"/>
      <c r="I65" s="2"/>
    </row>
    <row r="66" spans="2:9" ht="14.25">
      <c r="B66" s="6" t="s">
        <v>203</v>
      </c>
      <c r="C66" s="2"/>
      <c r="D66" s="25"/>
      <c r="E66" s="25"/>
      <c r="F66" s="25"/>
      <c r="G66" s="2"/>
      <c r="H66" s="2"/>
      <c r="I66" s="2"/>
    </row>
    <row r="67" spans="1:9" ht="14.25">
      <c r="A67" s="2"/>
      <c r="B67" s="2"/>
      <c r="C67" s="2"/>
      <c r="D67" s="25"/>
      <c r="E67" s="25"/>
      <c r="F67" s="25"/>
      <c r="G67" s="2"/>
      <c r="H67" s="2"/>
      <c r="I67" s="2"/>
    </row>
    <row r="68" spans="1:9" ht="14.25">
      <c r="A68" s="2"/>
      <c r="B68" s="2"/>
      <c r="C68" s="2"/>
      <c r="D68" s="25"/>
      <c r="E68" s="25"/>
      <c r="F68" s="25"/>
      <c r="G68" s="2"/>
      <c r="H68" s="2"/>
      <c r="I68" s="2"/>
    </row>
    <row r="69" spans="1:9" ht="14.25">
      <c r="A69" s="2"/>
      <c r="B69" s="2"/>
      <c r="C69" s="2"/>
      <c r="D69" s="25"/>
      <c r="E69" s="25"/>
      <c r="F69" s="25"/>
      <c r="G69" s="2"/>
      <c r="H69" s="2"/>
      <c r="I69" s="2"/>
    </row>
    <row r="70" spans="1:9" ht="14.25">
      <c r="A70" s="2"/>
      <c r="B70" s="2"/>
      <c r="C70" s="2"/>
      <c r="D70" s="25"/>
      <c r="E70" s="25"/>
      <c r="F70" s="25"/>
      <c r="G70" s="2"/>
      <c r="H70" s="2"/>
      <c r="I70" s="2"/>
    </row>
    <row r="71" spans="1:9" ht="14.25">
      <c r="A71" s="2"/>
      <c r="B71" s="2"/>
      <c r="C71" s="2"/>
      <c r="D71" s="25"/>
      <c r="E71" s="25"/>
      <c r="F71" s="25"/>
      <c r="G71" s="2"/>
      <c r="H71" s="2"/>
      <c r="I71" s="2"/>
    </row>
    <row r="72" spans="1:9" ht="14.25">
      <c r="A72" s="2"/>
      <c r="B72" s="2"/>
      <c r="C72" s="2"/>
      <c r="D72" s="25"/>
      <c r="E72" s="25"/>
      <c r="F72" s="25"/>
      <c r="G72" s="2"/>
      <c r="H72" s="2"/>
      <c r="I72" s="2"/>
    </row>
    <row r="73" spans="1:9" ht="14.25">
      <c r="A73" s="2"/>
      <c r="B73" s="2"/>
      <c r="C73" s="2"/>
      <c r="D73" s="25"/>
      <c r="E73" s="25"/>
      <c r="F73" s="25"/>
      <c r="G73" s="2"/>
      <c r="H73" s="2"/>
      <c r="I73" s="2"/>
    </row>
    <row r="74" spans="1:9" ht="14.25">
      <c r="A74" s="2"/>
      <c r="B74" s="2"/>
      <c r="C74" s="2"/>
      <c r="D74" s="25"/>
      <c r="E74" s="25"/>
      <c r="F74" s="25"/>
      <c r="G74" s="2"/>
      <c r="H74" s="2"/>
      <c r="I74" s="2"/>
    </row>
    <row r="75" spans="1:9" ht="14.25">
      <c r="A75" s="2"/>
      <c r="B75" s="2"/>
      <c r="C75" s="2"/>
      <c r="D75" s="25"/>
      <c r="E75" s="25"/>
      <c r="F75" s="25"/>
      <c r="G75" s="2"/>
      <c r="H75" s="2"/>
      <c r="I75" s="2"/>
    </row>
    <row r="76" spans="1:9" ht="14.25">
      <c r="A76" s="2"/>
      <c r="B76" s="2"/>
      <c r="C76" s="2"/>
      <c r="D76" s="25"/>
      <c r="E76" s="25"/>
      <c r="F76" s="25"/>
      <c r="G76" s="2"/>
      <c r="H76" s="2"/>
      <c r="I76" s="2"/>
    </row>
    <row r="77" spans="1:9" ht="14.25">
      <c r="A77" s="2"/>
      <c r="B77" s="2"/>
      <c r="C77" s="2"/>
      <c r="D77" s="25"/>
      <c r="E77" s="25"/>
      <c r="F77" s="25"/>
      <c r="G77" s="2"/>
      <c r="H77" s="2"/>
      <c r="I77" s="2"/>
    </row>
    <row r="78" spans="1:9" ht="14.25">
      <c r="A78" s="2"/>
      <c r="B78" s="2"/>
      <c r="C78" s="2"/>
      <c r="D78" s="25"/>
      <c r="E78" s="25"/>
      <c r="F78" s="25"/>
      <c r="G78" s="2"/>
      <c r="H78" s="2"/>
      <c r="I78" s="2"/>
    </row>
  </sheetData>
  <sheetProtection/>
  <printOptions/>
  <pageMargins left="0.75" right="0.75" top="0.5" bottom="0.53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3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1" t="s">
        <v>0</v>
      </c>
      <c r="B1" s="1"/>
      <c r="C1" s="1"/>
      <c r="D1" s="1"/>
      <c r="K1" s="50"/>
    </row>
    <row r="2" spans="1:11" ht="15.75">
      <c r="A2" s="2" t="s">
        <v>1</v>
      </c>
      <c r="B2" s="1"/>
      <c r="C2" s="1"/>
      <c r="D2" s="1"/>
      <c r="K2" s="50"/>
    </row>
    <row r="3" spans="1:11" ht="15.75">
      <c r="A3" s="1" t="s">
        <v>106</v>
      </c>
      <c r="B3" s="1"/>
      <c r="C3" s="1"/>
      <c r="D3" s="1"/>
      <c r="K3" s="50"/>
    </row>
    <row r="4" spans="1:4" ht="15.75">
      <c r="A4" s="1" t="s">
        <v>252</v>
      </c>
      <c r="B4" s="2"/>
      <c r="C4" s="2"/>
      <c r="D4" s="2"/>
    </row>
    <row r="5" spans="1:4" ht="15.75">
      <c r="A5" s="1" t="s">
        <v>11</v>
      </c>
      <c r="B5" s="1"/>
      <c r="C5" s="1"/>
      <c r="D5" s="1"/>
    </row>
    <row r="6" spans="1:11" ht="15">
      <c r="A6" s="29"/>
      <c r="B6" s="29"/>
      <c r="C6" s="29"/>
      <c r="D6" s="29"/>
      <c r="E6" s="30" t="s">
        <v>12</v>
      </c>
      <c r="F6" s="31"/>
      <c r="G6" s="31" t="s">
        <v>14</v>
      </c>
      <c r="H6" s="31"/>
      <c r="I6" s="30" t="s">
        <v>15</v>
      </c>
      <c r="J6" s="31"/>
      <c r="K6" s="31" t="s">
        <v>14</v>
      </c>
    </row>
    <row r="7" spans="1:11" ht="15">
      <c r="A7" s="29"/>
      <c r="B7" s="29"/>
      <c r="C7" s="29"/>
      <c r="D7" s="29"/>
      <c r="E7" s="30" t="s">
        <v>13</v>
      </c>
      <c r="F7" s="31"/>
      <c r="G7" s="31" t="s">
        <v>13</v>
      </c>
      <c r="H7" s="31"/>
      <c r="I7" s="30" t="s">
        <v>16</v>
      </c>
      <c r="J7" s="31"/>
      <c r="K7" s="31" t="s">
        <v>16</v>
      </c>
    </row>
    <row r="8" spans="1:11" ht="15">
      <c r="A8" s="29"/>
      <c r="B8" s="29"/>
      <c r="C8" s="29"/>
      <c r="D8" s="29"/>
      <c r="E8" s="16" t="s">
        <v>251</v>
      </c>
      <c r="F8" s="31"/>
      <c r="G8" s="18" t="s">
        <v>253</v>
      </c>
      <c r="H8" s="31"/>
      <c r="I8" s="32" t="str">
        <f>+E8</f>
        <v>30/09/2017</v>
      </c>
      <c r="J8" s="31"/>
      <c r="K8" s="33" t="str">
        <f>+G8</f>
        <v>30/09/2016</v>
      </c>
    </row>
    <row r="9" spans="1:11" ht="15">
      <c r="A9" s="29"/>
      <c r="B9" s="29"/>
      <c r="C9" s="29"/>
      <c r="D9" s="29"/>
      <c r="E9" s="30" t="s">
        <v>5</v>
      </c>
      <c r="F9" s="31"/>
      <c r="G9" s="31" t="s">
        <v>5</v>
      </c>
      <c r="H9" s="31"/>
      <c r="I9" s="30" t="s">
        <v>5</v>
      </c>
      <c r="J9" s="31"/>
      <c r="K9" s="31" t="s">
        <v>5</v>
      </c>
    </row>
    <row r="10" spans="1:11" ht="9.75" customHeight="1">
      <c r="A10" s="29"/>
      <c r="B10" s="29"/>
      <c r="C10" s="29"/>
      <c r="D10" s="29"/>
      <c r="E10" s="34"/>
      <c r="F10" s="34"/>
      <c r="G10" s="34"/>
      <c r="H10" s="34"/>
      <c r="I10" s="35"/>
      <c r="J10" s="34"/>
      <c r="K10" s="34"/>
    </row>
    <row r="11" spans="1:13" ht="14.25">
      <c r="A11" s="29" t="s">
        <v>17</v>
      </c>
      <c r="B11" s="29"/>
      <c r="C11" s="29"/>
      <c r="D11" s="29"/>
      <c r="E11" s="36">
        <f>+I11-6421</f>
        <v>3163</v>
      </c>
      <c r="F11" s="36"/>
      <c r="G11" s="36">
        <f>+K11-6168</f>
        <v>4000</v>
      </c>
      <c r="H11" s="36"/>
      <c r="I11" s="40">
        <v>9584</v>
      </c>
      <c r="J11" s="36"/>
      <c r="K11" s="40">
        <v>10168</v>
      </c>
      <c r="M11" s="19"/>
    </row>
    <row r="12" spans="1:11" ht="9.75" customHeight="1">
      <c r="A12" s="29"/>
      <c r="B12" s="29"/>
      <c r="C12" s="29"/>
      <c r="D12" s="29"/>
      <c r="E12" s="88"/>
      <c r="F12" s="36"/>
      <c r="G12" s="36"/>
      <c r="H12" s="36"/>
      <c r="I12" s="40"/>
      <c r="J12" s="36"/>
      <c r="K12" s="40"/>
    </row>
    <row r="13" spans="1:11" ht="14.25">
      <c r="A13" s="29" t="s">
        <v>18</v>
      </c>
      <c r="B13" s="29"/>
      <c r="C13" s="29"/>
      <c r="D13" s="29"/>
      <c r="E13" s="36">
        <f>+I13+6038</f>
        <v>-2895</v>
      </c>
      <c r="F13" s="36"/>
      <c r="G13" s="36">
        <f>+K13+7056</f>
        <v>-3757</v>
      </c>
      <c r="H13" s="36"/>
      <c r="I13" s="40">
        <v>-8933</v>
      </c>
      <c r="J13" s="36"/>
      <c r="K13" s="40">
        <v>-10813</v>
      </c>
    </row>
    <row r="14" spans="1:11" ht="9.75" customHeight="1">
      <c r="A14" s="29"/>
      <c r="B14" s="29"/>
      <c r="C14" s="29"/>
      <c r="D14" s="29"/>
      <c r="E14" s="36"/>
      <c r="F14" s="36"/>
      <c r="G14" s="36"/>
      <c r="H14" s="36"/>
      <c r="I14" s="40"/>
      <c r="J14" s="36"/>
      <c r="K14" s="40"/>
    </row>
    <row r="15" spans="1:11" ht="14.25">
      <c r="A15" s="29" t="s">
        <v>19</v>
      </c>
      <c r="B15" s="29"/>
      <c r="C15" s="29"/>
      <c r="D15" s="29"/>
      <c r="E15" s="37">
        <f>+I15-86</f>
        <v>45</v>
      </c>
      <c r="F15" s="36"/>
      <c r="G15" s="37">
        <f>+K15-1097</f>
        <v>66</v>
      </c>
      <c r="H15" s="36"/>
      <c r="I15" s="37">
        <v>131</v>
      </c>
      <c r="J15" s="36"/>
      <c r="K15" s="37">
        <v>1163</v>
      </c>
    </row>
    <row r="16" spans="1:11" ht="9.75" customHeight="1">
      <c r="A16" s="29"/>
      <c r="B16" s="29"/>
      <c r="C16" s="29"/>
      <c r="D16" s="29"/>
      <c r="E16" s="36"/>
      <c r="F16" s="36"/>
      <c r="G16" s="36"/>
      <c r="H16" s="36"/>
      <c r="I16" s="36"/>
      <c r="J16" s="36"/>
      <c r="K16" s="36"/>
    </row>
    <row r="17" spans="1:11" ht="14.25">
      <c r="A17" s="2" t="s">
        <v>220</v>
      </c>
      <c r="B17" s="29"/>
      <c r="C17" s="29"/>
      <c r="D17" s="29"/>
      <c r="E17" s="36">
        <f>SUM(E11:E15)</f>
        <v>313</v>
      </c>
      <c r="F17" s="36"/>
      <c r="G17" s="36">
        <f>SUM(G11:G15)</f>
        <v>309</v>
      </c>
      <c r="H17" s="36"/>
      <c r="I17" s="36">
        <f>SUM(I11:I15)</f>
        <v>782</v>
      </c>
      <c r="J17" s="36"/>
      <c r="K17" s="36">
        <f>SUM(K11:K15)</f>
        <v>518</v>
      </c>
    </row>
    <row r="18" spans="1:11" ht="9.75" customHeight="1">
      <c r="A18" s="29"/>
      <c r="B18" s="29"/>
      <c r="C18" s="29"/>
      <c r="D18" s="29"/>
      <c r="E18" s="36"/>
      <c r="F18" s="36"/>
      <c r="G18" s="36"/>
      <c r="H18" s="36"/>
      <c r="I18" s="36"/>
      <c r="J18" s="36"/>
      <c r="K18" s="36"/>
    </row>
    <row r="19" spans="1:11" ht="14.25">
      <c r="A19" s="29" t="s">
        <v>20</v>
      </c>
      <c r="B19" s="29"/>
      <c r="C19" s="29"/>
      <c r="D19" s="29"/>
      <c r="E19" s="36">
        <f>+I19+219</f>
        <v>-109</v>
      </c>
      <c r="F19" s="36"/>
      <c r="G19" s="36">
        <f>+K19+214</f>
        <v>-127</v>
      </c>
      <c r="H19" s="36"/>
      <c r="I19" s="40">
        <v>-328</v>
      </c>
      <c r="J19" s="36"/>
      <c r="K19" s="40">
        <v>-341</v>
      </c>
    </row>
    <row r="20" spans="1:11" ht="9.75" customHeight="1">
      <c r="A20" s="29"/>
      <c r="B20" s="29"/>
      <c r="C20" s="29"/>
      <c r="D20" s="29"/>
      <c r="E20" s="36"/>
      <c r="F20" s="36"/>
      <c r="G20" s="36"/>
      <c r="H20" s="36"/>
      <c r="I20" s="36"/>
      <c r="J20" s="36"/>
      <c r="K20" s="36"/>
    </row>
    <row r="21" spans="1:11" ht="14.25">
      <c r="A21" s="29" t="s">
        <v>21</v>
      </c>
      <c r="B21" s="29"/>
      <c r="C21" s="29"/>
      <c r="D21" s="29"/>
      <c r="E21" s="37">
        <f>+I21</f>
        <v>0</v>
      </c>
      <c r="F21" s="36"/>
      <c r="G21" s="37">
        <f>+K21</f>
        <v>0</v>
      </c>
      <c r="H21" s="38"/>
      <c r="I21" s="37">
        <v>0</v>
      </c>
      <c r="J21" s="38"/>
      <c r="K21" s="37">
        <v>0</v>
      </c>
    </row>
    <row r="22" spans="1:11" ht="9.75" customHeight="1">
      <c r="A22" s="29"/>
      <c r="B22" s="29"/>
      <c r="C22" s="29"/>
      <c r="D22" s="29"/>
      <c r="E22" s="38"/>
      <c r="F22" s="38"/>
      <c r="G22" s="38"/>
      <c r="H22" s="38"/>
      <c r="I22" s="38"/>
      <c r="J22" s="38"/>
      <c r="K22" s="38"/>
    </row>
    <row r="23" spans="1:11" ht="14.25">
      <c r="A23" s="2" t="s">
        <v>272</v>
      </c>
      <c r="B23" s="29"/>
      <c r="C23" s="29"/>
      <c r="D23" s="29"/>
      <c r="E23" s="36">
        <f>SUM(E17:E21)</f>
        <v>204</v>
      </c>
      <c r="F23" s="36"/>
      <c r="G23" s="36">
        <f>SUM(G17:G21)</f>
        <v>182</v>
      </c>
      <c r="H23" s="36"/>
      <c r="I23" s="36">
        <f>SUM(I17:I21)</f>
        <v>454</v>
      </c>
      <c r="J23" s="36"/>
      <c r="K23" s="36">
        <f>SUM(K17:K21)</f>
        <v>177</v>
      </c>
    </row>
    <row r="24" spans="1:11" ht="9.75" customHeight="1">
      <c r="A24" s="29"/>
      <c r="B24" s="29"/>
      <c r="C24" s="29"/>
      <c r="D24" s="29"/>
      <c r="E24" s="38"/>
      <c r="F24" s="38"/>
      <c r="G24" s="38"/>
      <c r="H24" s="38"/>
      <c r="I24" s="38"/>
      <c r="J24" s="38"/>
      <c r="K24" s="38"/>
    </row>
    <row r="25" spans="1:11" ht="14.25">
      <c r="A25" s="29" t="s">
        <v>22</v>
      </c>
      <c r="B25" s="29"/>
      <c r="C25" s="29"/>
      <c r="D25" s="29"/>
      <c r="E25" s="37">
        <f>+I25-0</f>
        <v>-2</v>
      </c>
      <c r="F25" s="36"/>
      <c r="G25" s="37">
        <f>+K25-0</f>
        <v>0</v>
      </c>
      <c r="H25" s="38"/>
      <c r="I25" s="37">
        <v>-2</v>
      </c>
      <c r="J25" s="38"/>
      <c r="K25" s="37">
        <v>0</v>
      </c>
    </row>
    <row r="26" spans="1:11" ht="9.75" customHeight="1">
      <c r="A26" s="29"/>
      <c r="B26" s="29"/>
      <c r="C26" s="29"/>
      <c r="D26" s="29"/>
      <c r="E26" s="38"/>
      <c r="F26" s="38"/>
      <c r="G26" s="38"/>
      <c r="H26" s="38"/>
      <c r="I26" s="38"/>
      <c r="J26" s="38"/>
      <c r="K26" s="38"/>
    </row>
    <row r="27" spans="1:11" ht="14.25">
      <c r="A27" s="2" t="s">
        <v>271</v>
      </c>
      <c r="B27" s="29"/>
      <c r="C27" s="29"/>
      <c r="D27" s="29"/>
      <c r="E27" s="36">
        <f>+E23+E25</f>
        <v>202</v>
      </c>
      <c r="F27" s="36"/>
      <c r="G27" s="36">
        <f>+G23+G25</f>
        <v>182</v>
      </c>
      <c r="H27" s="36"/>
      <c r="I27" s="36">
        <f>+I23+I25</f>
        <v>452</v>
      </c>
      <c r="J27" s="36"/>
      <c r="K27" s="36">
        <f>+K23+K25</f>
        <v>177</v>
      </c>
    </row>
    <row r="28" spans="1:11" ht="9.75" customHeight="1">
      <c r="A28" s="29"/>
      <c r="B28" s="29"/>
      <c r="C28" s="29"/>
      <c r="D28" s="29"/>
      <c r="E28" s="38"/>
      <c r="F28" s="38"/>
      <c r="G28" s="38"/>
      <c r="H28" s="38"/>
      <c r="I28" s="38"/>
      <c r="J28" s="38"/>
      <c r="K28" s="38"/>
    </row>
    <row r="29" spans="1:11" ht="14.25">
      <c r="A29" s="2" t="s">
        <v>136</v>
      </c>
      <c r="B29" s="29"/>
      <c r="C29" s="29"/>
      <c r="D29" s="29"/>
      <c r="E29" s="37">
        <f>+I29</f>
        <v>0</v>
      </c>
      <c r="F29" s="36"/>
      <c r="G29" s="37">
        <f>+K29</f>
        <v>0</v>
      </c>
      <c r="H29" s="38"/>
      <c r="I29" s="37">
        <v>0</v>
      </c>
      <c r="J29" s="38"/>
      <c r="K29" s="37">
        <v>0</v>
      </c>
    </row>
    <row r="30" spans="1:11" ht="9.75" customHeight="1">
      <c r="A30" s="29"/>
      <c r="B30" s="29"/>
      <c r="C30" s="29"/>
      <c r="D30" s="29"/>
      <c r="E30" s="38"/>
      <c r="F30" s="38"/>
      <c r="G30" s="38"/>
      <c r="H30" s="38"/>
      <c r="I30" s="38"/>
      <c r="J30" s="38"/>
      <c r="K30" s="38"/>
    </row>
    <row r="31" spans="1:11" ht="15" customHeight="1" thickBot="1">
      <c r="A31" s="2" t="s">
        <v>273</v>
      </c>
      <c r="B31" s="29"/>
      <c r="C31" s="29"/>
      <c r="D31" s="29"/>
      <c r="E31" s="39">
        <f>+E29+E27</f>
        <v>202</v>
      </c>
      <c r="F31" s="40"/>
      <c r="G31" s="39">
        <f>+G29+G27</f>
        <v>182</v>
      </c>
      <c r="H31" s="40"/>
      <c r="I31" s="39">
        <f>+I29+I27</f>
        <v>452</v>
      </c>
      <c r="J31" s="40"/>
      <c r="K31" s="39">
        <f>+K29+K27</f>
        <v>177</v>
      </c>
    </row>
    <row r="32" spans="2:11" ht="15" thickTop="1">
      <c r="B32" s="29"/>
      <c r="C32" s="29"/>
      <c r="D32" s="29"/>
      <c r="E32" s="38"/>
      <c r="F32" s="41"/>
      <c r="G32" s="38"/>
      <c r="H32" s="41"/>
      <c r="I32" s="38"/>
      <c r="J32" s="41"/>
      <c r="K32" s="38"/>
    </row>
    <row r="33" spans="1:11" ht="14.25">
      <c r="A33" s="2" t="s">
        <v>274</v>
      </c>
      <c r="B33" s="29"/>
      <c r="C33" s="29"/>
      <c r="D33" s="29"/>
      <c r="E33" s="38"/>
      <c r="F33" s="41"/>
      <c r="G33" s="38"/>
      <c r="H33" s="41"/>
      <c r="I33" s="38"/>
      <c r="J33" s="41"/>
      <c r="K33" s="38"/>
    </row>
    <row r="34" spans="1:11" ht="14.25">
      <c r="A34" s="2" t="s">
        <v>121</v>
      </c>
      <c r="B34" s="29"/>
      <c r="C34" s="29"/>
      <c r="D34" s="29"/>
      <c r="E34" s="41">
        <f>+E38-E35</f>
        <v>202</v>
      </c>
      <c r="F34" s="41"/>
      <c r="G34" s="41">
        <f>+G31</f>
        <v>182</v>
      </c>
      <c r="H34" s="41"/>
      <c r="I34" s="41">
        <f>+I38-I35</f>
        <v>452</v>
      </c>
      <c r="J34" s="41"/>
      <c r="K34" s="41">
        <f>+K31</f>
        <v>177</v>
      </c>
    </row>
    <row r="35" spans="1:11" ht="14.25">
      <c r="A35" s="2" t="s">
        <v>189</v>
      </c>
      <c r="B35" s="29"/>
      <c r="C35" s="29"/>
      <c r="D35" s="29"/>
      <c r="E35" s="41">
        <f>+I35</f>
        <v>0</v>
      </c>
      <c r="F35" s="41"/>
      <c r="G35" s="41">
        <f>+K35</f>
        <v>0</v>
      </c>
      <c r="H35" s="41"/>
      <c r="I35" s="41">
        <v>0</v>
      </c>
      <c r="J35" s="41"/>
      <c r="K35" s="41">
        <v>0</v>
      </c>
    </row>
    <row r="36" spans="1:11" ht="9.75" customHeight="1">
      <c r="A36" s="2"/>
      <c r="B36" s="29"/>
      <c r="C36" s="29"/>
      <c r="D36" s="29"/>
      <c r="E36" s="92"/>
      <c r="F36" s="41"/>
      <c r="G36" s="92"/>
      <c r="H36" s="41"/>
      <c r="I36" s="92"/>
      <c r="J36" s="41"/>
      <c r="K36" s="92"/>
    </row>
    <row r="37" spans="1:11" ht="9.75" customHeight="1">
      <c r="A37" s="2"/>
      <c r="B37" s="29"/>
      <c r="C37" s="29"/>
      <c r="D37" s="29"/>
      <c r="E37" s="41"/>
      <c r="F37" s="41"/>
      <c r="G37" s="41"/>
      <c r="H37" s="41"/>
      <c r="I37" s="41"/>
      <c r="J37" s="41"/>
      <c r="K37" s="41"/>
    </row>
    <row r="38" spans="1:11" ht="15" thickBot="1">
      <c r="A38" s="2"/>
      <c r="B38" s="29"/>
      <c r="C38" s="29"/>
      <c r="D38" s="29"/>
      <c r="E38" s="58">
        <f>+E27</f>
        <v>202</v>
      </c>
      <c r="F38" s="41"/>
      <c r="G38" s="58">
        <f>SUM(G34:G37)</f>
        <v>182</v>
      </c>
      <c r="H38" s="41"/>
      <c r="I38" s="58">
        <f>+I27</f>
        <v>452</v>
      </c>
      <c r="J38" s="41"/>
      <c r="K38" s="58">
        <f>SUM(K34:K37)</f>
        <v>177</v>
      </c>
    </row>
    <row r="39" spans="1:11" ht="15" thickTop="1">
      <c r="A39" s="2"/>
      <c r="B39" s="29"/>
      <c r="C39" s="29"/>
      <c r="D39" s="29"/>
      <c r="E39" s="41"/>
      <c r="F39" s="41"/>
      <c r="G39" s="41"/>
      <c r="H39" s="41"/>
      <c r="I39" s="41"/>
      <c r="J39" s="41"/>
      <c r="K39" s="41"/>
    </row>
    <row r="40" spans="1:11" ht="14.25">
      <c r="A40" s="2" t="s">
        <v>275</v>
      </c>
      <c r="B40" s="29"/>
      <c r="C40" s="29"/>
      <c r="D40" s="29"/>
      <c r="E40" s="38"/>
      <c r="F40" s="41"/>
      <c r="G40" s="38"/>
      <c r="H40" s="41"/>
      <c r="I40" s="38"/>
      <c r="J40" s="41"/>
      <c r="K40" s="38"/>
    </row>
    <row r="41" spans="1:11" ht="14.25">
      <c r="A41" s="2" t="s">
        <v>121</v>
      </c>
      <c r="B41" s="29"/>
      <c r="C41" s="29"/>
      <c r="D41" s="29"/>
      <c r="E41" s="41">
        <f>+E45-E42</f>
        <v>202</v>
      </c>
      <c r="F41" s="41"/>
      <c r="G41" s="41">
        <f>+G38</f>
        <v>182</v>
      </c>
      <c r="H41" s="41"/>
      <c r="I41" s="41">
        <f>+I45-I42</f>
        <v>452</v>
      </c>
      <c r="J41" s="41"/>
      <c r="K41" s="41">
        <f>+K34</f>
        <v>177</v>
      </c>
    </row>
    <row r="42" spans="1:11" ht="14.25">
      <c r="A42" s="2" t="s">
        <v>189</v>
      </c>
      <c r="B42" s="29"/>
      <c r="C42" s="29"/>
      <c r="D42" s="29"/>
      <c r="E42" s="41">
        <f>+I42</f>
        <v>0</v>
      </c>
      <c r="F42" s="41"/>
      <c r="G42" s="41">
        <f>+K42</f>
        <v>0</v>
      </c>
      <c r="H42" s="41"/>
      <c r="I42" s="41">
        <v>0</v>
      </c>
      <c r="J42" s="41"/>
      <c r="K42" s="41">
        <v>0</v>
      </c>
    </row>
    <row r="43" spans="1:11" ht="9.75" customHeight="1">
      <c r="A43" s="2"/>
      <c r="B43" s="29"/>
      <c r="C43" s="29"/>
      <c r="D43" s="29"/>
      <c r="E43" s="92"/>
      <c r="F43" s="41"/>
      <c r="G43" s="92"/>
      <c r="H43" s="41"/>
      <c r="I43" s="92"/>
      <c r="J43" s="41"/>
      <c r="K43" s="92"/>
    </row>
    <row r="44" spans="1:11" ht="9.75" customHeight="1">
      <c r="A44" s="2"/>
      <c r="B44" s="29"/>
      <c r="C44" s="29"/>
      <c r="D44" s="29"/>
      <c r="E44" s="41"/>
      <c r="F44" s="41"/>
      <c r="G44" s="41"/>
      <c r="H44" s="41"/>
      <c r="I44" s="41"/>
      <c r="J44" s="41"/>
      <c r="K44" s="41"/>
    </row>
    <row r="45" spans="1:11" ht="15" thickBot="1">
      <c r="A45" s="2"/>
      <c r="B45" s="29"/>
      <c r="C45" s="29"/>
      <c r="D45" s="29"/>
      <c r="E45" s="58">
        <f>+E31</f>
        <v>202</v>
      </c>
      <c r="F45" s="41"/>
      <c r="G45" s="58">
        <f>SUM(G41:G44)</f>
        <v>182</v>
      </c>
      <c r="H45" s="41"/>
      <c r="I45" s="58">
        <f>+I31</f>
        <v>452</v>
      </c>
      <c r="J45" s="41"/>
      <c r="K45" s="58">
        <f>SUM(K41:K44)</f>
        <v>177</v>
      </c>
    </row>
    <row r="46" spans="1:11" ht="15" thickTop="1">
      <c r="A46" s="2"/>
      <c r="B46" s="29"/>
      <c r="C46" s="29"/>
      <c r="D46" s="29"/>
      <c r="E46" s="41"/>
      <c r="F46" s="41"/>
      <c r="G46" s="41"/>
      <c r="H46" s="41"/>
      <c r="I46" s="41"/>
      <c r="J46" s="41"/>
      <c r="K46" s="41"/>
    </row>
    <row r="47" spans="1:11" ht="14.25">
      <c r="A47" s="2" t="s">
        <v>276</v>
      </c>
      <c r="B47" s="29"/>
      <c r="C47" s="29"/>
      <c r="D47" s="29"/>
      <c r="E47" s="38" t="s">
        <v>11</v>
      </c>
      <c r="F47" s="38"/>
      <c r="G47" s="38"/>
      <c r="H47" s="38"/>
      <c r="I47" s="38" t="s">
        <v>11</v>
      </c>
      <c r="J47" s="38"/>
      <c r="K47" s="38" t="s">
        <v>11</v>
      </c>
    </row>
    <row r="48" spans="1:11" ht="14.25">
      <c r="A48" s="2" t="s">
        <v>122</v>
      </c>
      <c r="B48" s="29"/>
      <c r="C48" s="29"/>
      <c r="D48" s="29"/>
      <c r="E48" s="49">
        <f>+notes!G212</f>
        <v>0.16012683313515658</v>
      </c>
      <c r="F48" s="36"/>
      <c r="G48" s="49">
        <f>+notes!H212</f>
        <v>0.14524791904423676</v>
      </c>
      <c r="H48" s="36"/>
      <c r="I48" s="49">
        <f>+notes!I212</f>
        <v>0.35990699748383603</v>
      </c>
      <c r="J48" s="36"/>
      <c r="K48" s="49">
        <f>+notes!J212</f>
        <v>0.14125759159796653</v>
      </c>
    </row>
    <row r="49" spans="1:11" ht="14.25">
      <c r="A49" s="2" t="s">
        <v>123</v>
      </c>
      <c r="B49" s="29"/>
      <c r="C49" s="29"/>
      <c r="D49" s="29"/>
      <c r="E49" s="95">
        <f>notes!G233</f>
        <v>0.15285660234581913</v>
      </c>
      <c r="F49" s="31"/>
      <c r="G49" s="95">
        <f>notes!H233</f>
        <v>0.13740930608300428</v>
      </c>
      <c r="H49" s="31"/>
      <c r="I49" s="95">
        <f>notes!I233</f>
        <v>0.3335424122790835</v>
      </c>
      <c r="J49" s="31"/>
      <c r="K49" s="95">
        <f>notes!J233</f>
        <v>0.13443412348191974</v>
      </c>
    </row>
    <row r="50" spans="1:11" ht="14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4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4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4" spans="1:4" ht="12.75">
      <c r="A54" s="6" t="s">
        <v>277</v>
      </c>
      <c r="B54" s="6"/>
      <c r="C54" s="6"/>
      <c r="D54" s="6"/>
    </row>
    <row r="55" spans="1:4" ht="12.75">
      <c r="A55" s="6" t="s">
        <v>278</v>
      </c>
      <c r="B55" s="6"/>
      <c r="C55" s="6"/>
      <c r="D55" s="6"/>
    </row>
    <row r="60" ht="14.25">
      <c r="L60" s="2" t="s">
        <v>11</v>
      </c>
    </row>
  </sheetData>
  <sheetProtection/>
  <printOptions/>
  <pageMargins left="0.75" right="0.4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2.7109375" style="0" customWidth="1"/>
    <col min="4" max="4" width="3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8515625" style="0" customWidth="1"/>
    <col min="10" max="10" width="1.7109375" style="0" customWidth="1"/>
    <col min="11" max="11" width="11.8515625" style="0" customWidth="1"/>
    <col min="12" max="12" width="1.7109375" style="0" customWidth="1"/>
    <col min="13" max="13" width="11.8515625" style="0" customWidth="1"/>
    <col min="14" max="14" width="1.7109375" style="0" customWidth="1"/>
    <col min="15" max="15" width="11.7109375" style="0" customWidth="1"/>
    <col min="16" max="16" width="1.7109375" style="0" customWidth="1"/>
    <col min="17" max="17" width="12.00390625" style="0" customWidth="1"/>
    <col min="18" max="18" width="1.7109375" style="0" customWidth="1"/>
    <col min="19" max="19" width="12.00390625" style="0" customWidth="1"/>
    <col min="20" max="20" width="1.7109375" style="0" customWidth="1"/>
    <col min="21" max="21" width="12.00390625" style="0" customWidth="1"/>
    <col min="22" max="22" width="1.7109375" style="0" customWidth="1"/>
  </cols>
  <sheetData>
    <row r="1" spans="1:17" ht="15.75">
      <c r="A1" s="1" t="s">
        <v>0</v>
      </c>
      <c r="B1" s="1"/>
      <c r="C1" s="1"/>
      <c r="D1" s="1"/>
      <c r="Q1" s="50"/>
    </row>
    <row r="2" spans="1:17" ht="15.75">
      <c r="A2" s="2" t="s">
        <v>1</v>
      </c>
      <c r="B2" s="1"/>
      <c r="C2" s="1"/>
      <c r="D2" s="1"/>
      <c r="Q2" s="50"/>
    </row>
    <row r="3" spans="1:17" ht="15.75">
      <c r="A3" s="1" t="s">
        <v>60</v>
      </c>
      <c r="B3" s="1"/>
      <c r="C3" s="1"/>
      <c r="D3" s="1"/>
      <c r="Q3" s="50"/>
    </row>
    <row r="4" spans="1:4" ht="15">
      <c r="A4" s="7" t="s">
        <v>254</v>
      </c>
      <c r="B4" s="2"/>
      <c r="C4" s="2"/>
      <c r="D4" s="2"/>
    </row>
    <row r="7" spans="6:17" ht="15">
      <c r="F7" s="52"/>
      <c r="G7" s="137" t="s">
        <v>26</v>
      </c>
      <c r="H7" s="137"/>
      <c r="I7" s="137"/>
      <c r="J7" s="137"/>
      <c r="K7" s="137"/>
      <c r="L7" s="137"/>
      <c r="M7" s="137"/>
      <c r="N7" s="7"/>
      <c r="O7" s="51" t="s">
        <v>27</v>
      </c>
      <c r="P7" s="52"/>
      <c r="Q7" s="93"/>
    </row>
    <row r="8" spans="17:21" ht="12.75">
      <c r="Q8" s="94" t="s">
        <v>190</v>
      </c>
      <c r="S8" s="4"/>
      <c r="T8" s="4"/>
      <c r="U8" s="4"/>
    </row>
    <row r="9" spans="5:21" ht="12.75"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11</v>
      </c>
      <c r="P9" s="4"/>
      <c r="Q9" s="4" t="s">
        <v>221</v>
      </c>
      <c r="S9" s="4" t="s">
        <v>193</v>
      </c>
      <c r="T9" s="4"/>
      <c r="U9" s="4"/>
    </row>
    <row r="10" spans="5:21" ht="12.75">
      <c r="E10" s="4" t="s">
        <v>23</v>
      </c>
      <c r="F10" s="4"/>
      <c r="G10" s="4" t="s">
        <v>23</v>
      </c>
      <c r="H10" s="4"/>
      <c r="I10" s="4" t="s">
        <v>28</v>
      </c>
      <c r="J10" s="4"/>
      <c r="K10" s="4" t="s">
        <v>24</v>
      </c>
      <c r="L10" s="4"/>
      <c r="M10" s="4" t="s">
        <v>132</v>
      </c>
      <c r="N10" s="4"/>
      <c r="O10" s="4" t="s">
        <v>29</v>
      </c>
      <c r="P10" s="4"/>
      <c r="Q10" s="4" t="s">
        <v>191</v>
      </c>
      <c r="S10" s="4" t="s">
        <v>194</v>
      </c>
      <c r="T10" s="4"/>
      <c r="U10" s="4" t="s">
        <v>31</v>
      </c>
    </row>
    <row r="11" spans="5:21" ht="12.75">
      <c r="E11" s="4" t="s">
        <v>24</v>
      </c>
      <c r="F11" s="4"/>
      <c r="G11" s="4" t="s">
        <v>25</v>
      </c>
      <c r="H11" s="4"/>
      <c r="I11" s="4" t="s">
        <v>74</v>
      </c>
      <c r="J11" s="4"/>
      <c r="K11" s="4" t="s">
        <v>74</v>
      </c>
      <c r="L11" s="4"/>
      <c r="M11" s="4" t="s">
        <v>133</v>
      </c>
      <c r="N11" s="4"/>
      <c r="O11" s="4" t="s">
        <v>30</v>
      </c>
      <c r="P11" s="4"/>
      <c r="Q11" s="4" t="s">
        <v>192</v>
      </c>
      <c r="S11" s="4" t="s">
        <v>195</v>
      </c>
      <c r="T11" s="4"/>
      <c r="U11" s="4" t="s">
        <v>196</v>
      </c>
    </row>
    <row r="12" spans="5:21" ht="12.75">
      <c r="E12" s="4" t="s">
        <v>5</v>
      </c>
      <c r="F12" s="4"/>
      <c r="G12" s="4" t="s">
        <v>5</v>
      </c>
      <c r="H12" s="4"/>
      <c r="I12" s="4" t="s">
        <v>5</v>
      </c>
      <c r="J12" s="4"/>
      <c r="K12" s="4" t="s">
        <v>5</v>
      </c>
      <c r="L12" s="4"/>
      <c r="M12" s="4" t="s">
        <v>5</v>
      </c>
      <c r="N12" s="4"/>
      <c r="O12" s="4" t="s">
        <v>5</v>
      </c>
      <c r="P12" s="4"/>
      <c r="Q12" s="4" t="s">
        <v>5</v>
      </c>
      <c r="S12" s="4" t="s">
        <v>5</v>
      </c>
      <c r="T12" s="4"/>
      <c r="U12" s="4" t="s">
        <v>5</v>
      </c>
    </row>
    <row r="13" spans="5:21" ht="12.75"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5">
      <c r="A14" s="7" t="s">
        <v>255</v>
      </c>
      <c r="B14" s="7"/>
      <c r="C14" s="7"/>
      <c r="D14" s="7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/>
      <c r="S14" s="19"/>
      <c r="T14" s="19"/>
      <c r="U14" s="19"/>
    </row>
    <row r="15" spans="1:21" ht="15">
      <c r="A15" s="10" t="s">
        <v>256</v>
      </c>
      <c r="B15" s="10"/>
      <c r="C15" s="10"/>
      <c r="D15" s="1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19"/>
      <c r="S15" s="19"/>
      <c r="T15" s="19"/>
      <c r="U15" s="19"/>
    </row>
    <row r="16" spans="1:21" ht="14.25">
      <c r="A16" s="2"/>
      <c r="B16" s="2"/>
      <c r="C16" s="2"/>
      <c r="D16" s="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9"/>
      <c r="S16" s="20"/>
      <c r="T16" s="20"/>
      <c r="U16" s="20"/>
    </row>
    <row r="17" spans="1:21" ht="14.25">
      <c r="A17" s="2" t="s">
        <v>204</v>
      </c>
      <c r="B17" s="2"/>
      <c r="C17" s="2"/>
      <c r="D17" s="2"/>
      <c r="E17" s="27">
        <f>+'BS'!F32</f>
        <v>25061</v>
      </c>
      <c r="F17" s="27"/>
      <c r="G17" s="27">
        <f>+'BS'!F33</f>
        <v>425</v>
      </c>
      <c r="H17" s="20"/>
      <c r="I17" s="20">
        <f>+'BS'!F34</f>
        <v>16377</v>
      </c>
      <c r="J17" s="20"/>
      <c r="K17" s="20">
        <f>+'BS'!F35</f>
        <v>532</v>
      </c>
      <c r="L17" s="20"/>
      <c r="M17" s="20">
        <f>+'BS'!F36</f>
        <v>4039</v>
      </c>
      <c r="N17" s="20"/>
      <c r="O17" s="27">
        <f>+'BS'!F37</f>
        <v>-20032</v>
      </c>
      <c r="P17" s="27"/>
      <c r="Q17" s="27">
        <f>SUM(E17:O17)</f>
        <v>26402</v>
      </c>
      <c r="R17" s="19"/>
      <c r="S17" s="20">
        <v>-1</v>
      </c>
      <c r="T17" s="20"/>
      <c r="U17" s="20">
        <f>SUM(Q17:S17)</f>
        <v>26401</v>
      </c>
    </row>
    <row r="18" spans="1:21" ht="14.25">
      <c r="A18" s="2"/>
      <c r="B18" s="2"/>
      <c r="C18" s="2"/>
      <c r="D18" s="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9"/>
      <c r="S18" s="20"/>
      <c r="T18" s="20"/>
      <c r="U18" s="20"/>
    </row>
    <row r="19" spans="1:21" ht="14.25">
      <c r="A19" s="2" t="s">
        <v>260</v>
      </c>
      <c r="B19" s="2"/>
      <c r="C19" s="2"/>
      <c r="D19" s="2"/>
      <c r="E19" s="20">
        <v>581</v>
      </c>
      <c r="F19" s="20"/>
      <c r="G19" s="20"/>
      <c r="H19" s="20"/>
      <c r="I19" s="20"/>
      <c r="J19" s="20"/>
      <c r="K19" s="20"/>
      <c r="L19" s="20"/>
      <c r="M19" s="20">
        <v>-236</v>
      </c>
      <c r="N19" s="20"/>
      <c r="O19" s="20"/>
      <c r="P19" s="20"/>
      <c r="Q19" s="27">
        <f>SUM(E19:O19)</f>
        <v>345</v>
      </c>
      <c r="R19" s="19"/>
      <c r="S19" s="20"/>
      <c r="T19" s="20"/>
      <c r="U19" s="20">
        <f>SUM(Q19:S19)</f>
        <v>345</v>
      </c>
    </row>
    <row r="20" spans="1:21" ht="14.25">
      <c r="A20" s="2"/>
      <c r="B20" s="2"/>
      <c r="C20" s="2"/>
      <c r="D20" s="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7"/>
      <c r="R20" s="19"/>
      <c r="S20" s="20"/>
      <c r="T20" s="20"/>
      <c r="U20" s="20"/>
    </row>
    <row r="21" spans="1:21" ht="14.25">
      <c r="A21" s="2" t="s">
        <v>266</v>
      </c>
      <c r="B21" s="2"/>
      <c r="C21" s="2"/>
      <c r="D21" s="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9"/>
      <c r="S21" s="20"/>
      <c r="T21" s="20"/>
      <c r="U21" s="20"/>
    </row>
    <row r="22" spans="1:21" ht="14.25">
      <c r="A22" s="2" t="s">
        <v>265</v>
      </c>
      <c r="B22" s="2"/>
      <c r="C22" s="2"/>
      <c r="D22" s="2"/>
      <c r="E22" s="20">
        <v>425</v>
      </c>
      <c r="F22" s="20"/>
      <c r="G22" s="20">
        <v>-425</v>
      </c>
      <c r="H22" s="20"/>
      <c r="I22" s="20"/>
      <c r="J22" s="20"/>
      <c r="K22" s="20"/>
      <c r="L22" s="20"/>
      <c r="M22" s="20"/>
      <c r="N22" s="20"/>
      <c r="O22" s="20"/>
      <c r="P22" s="20"/>
      <c r="Q22" s="27">
        <f>SUM(E22:O22)</f>
        <v>0</v>
      </c>
      <c r="R22" s="19"/>
      <c r="S22" s="20"/>
      <c r="T22" s="20"/>
      <c r="U22" s="20">
        <f>SUM(Q22:S22)</f>
        <v>0</v>
      </c>
    </row>
    <row r="23" spans="1:21" ht="14.25">
      <c r="A23" s="2"/>
      <c r="B23" s="2"/>
      <c r="C23" s="2"/>
      <c r="D23" s="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9"/>
      <c r="S23" s="20"/>
      <c r="T23" s="20"/>
      <c r="U23" s="20"/>
    </row>
    <row r="24" spans="1:21" ht="14.25">
      <c r="A24" s="2" t="s">
        <v>205</v>
      </c>
      <c r="B24" s="2"/>
      <c r="C24" s="2"/>
      <c r="D24" s="2"/>
      <c r="E24" s="20">
        <v>0</v>
      </c>
      <c r="F24" s="20"/>
      <c r="G24" s="20">
        <v>0</v>
      </c>
      <c r="H24" s="20"/>
      <c r="I24" s="20">
        <v>0</v>
      </c>
      <c r="J24" s="20"/>
      <c r="K24" s="20">
        <v>0</v>
      </c>
      <c r="L24" s="20"/>
      <c r="M24" s="20">
        <v>0</v>
      </c>
      <c r="N24" s="20"/>
      <c r="O24" s="27">
        <f>+'P&amp;L'!I41</f>
        <v>452</v>
      </c>
      <c r="P24" s="20"/>
      <c r="Q24" s="27">
        <f>SUM(E24:O24)</f>
        <v>452</v>
      </c>
      <c r="R24" s="19"/>
      <c r="S24" s="20">
        <f>+'P&amp;L'!I42</f>
        <v>0</v>
      </c>
      <c r="T24" s="20"/>
      <c r="U24" s="20">
        <f>SUM(Q24:S24)</f>
        <v>452</v>
      </c>
    </row>
    <row r="25" spans="1:21" ht="14.25">
      <c r="A25" s="2"/>
      <c r="B25" s="2"/>
      <c r="C25" s="2"/>
      <c r="D25" s="2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9"/>
      <c r="S25" s="20"/>
      <c r="T25" s="20"/>
      <c r="U25" s="20"/>
    </row>
    <row r="26" spans="1:21" ht="14.25">
      <c r="A26" s="2" t="s">
        <v>257</v>
      </c>
      <c r="B26" s="2"/>
      <c r="C26" s="2"/>
      <c r="D26" s="2"/>
      <c r="E26" s="42">
        <f>SUM(E17:E25)</f>
        <v>26067</v>
      </c>
      <c r="F26" s="27"/>
      <c r="G26" s="42">
        <f>SUM(G17:G25)</f>
        <v>0</v>
      </c>
      <c r="H26" s="20"/>
      <c r="I26" s="42">
        <f>SUM(I17:I25)</f>
        <v>16377</v>
      </c>
      <c r="J26" s="28"/>
      <c r="K26" s="42">
        <f>SUM(K17:K25)</f>
        <v>532</v>
      </c>
      <c r="L26" s="28"/>
      <c r="M26" s="42">
        <f>SUM(M17:M25)</f>
        <v>3803</v>
      </c>
      <c r="N26" s="20"/>
      <c r="O26" s="42">
        <f>SUM(O17:O25)</f>
        <v>-19580</v>
      </c>
      <c r="P26" s="27"/>
      <c r="Q26" s="42">
        <f>SUM(Q17:Q25)</f>
        <v>27199</v>
      </c>
      <c r="R26" s="19"/>
      <c r="S26" s="42">
        <f>SUM(S17:S25)</f>
        <v>-1</v>
      </c>
      <c r="T26" s="20"/>
      <c r="U26" s="42">
        <f>SUM(U17:U25)</f>
        <v>27198</v>
      </c>
    </row>
    <row r="27" spans="1:21" ht="14.25">
      <c r="A27" s="2"/>
      <c r="B27" s="2"/>
      <c r="C27" s="2"/>
      <c r="D27" s="2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9"/>
      <c r="S27" s="20"/>
      <c r="T27" s="20"/>
      <c r="U27" s="20"/>
    </row>
    <row r="28" spans="1:21" ht="14.25">
      <c r="A28" s="2"/>
      <c r="B28" s="2"/>
      <c r="C28" s="2"/>
      <c r="D28" s="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9"/>
      <c r="S28" s="20"/>
      <c r="T28" s="20"/>
      <c r="U28" s="20"/>
    </row>
    <row r="29" spans="1:21" ht="15">
      <c r="A29" s="7" t="str">
        <f>+A14</f>
        <v>9 months </v>
      </c>
      <c r="B29" s="7"/>
      <c r="C29" s="7"/>
      <c r="D29" s="7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9"/>
      <c r="S29" s="20"/>
      <c r="T29" s="20"/>
      <c r="U29" s="20"/>
    </row>
    <row r="30" spans="1:21" ht="15">
      <c r="A30" s="10" t="s">
        <v>258</v>
      </c>
      <c r="B30" s="10"/>
      <c r="C30" s="10"/>
      <c r="D30" s="1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9"/>
      <c r="S30" s="20"/>
      <c r="T30" s="20"/>
      <c r="U30" s="20"/>
    </row>
    <row r="31" spans="1:21" ht="14.25">
      <c r="A31" s="2"/>
      <c r="B31" s="2"/>
      <c r="C31" s="2"/>
      <c r="D31" s="2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9"/>
      <c r="S31" s="20"/>
      <c r="T31" s="20"/>
      <c r="U31" s="20"/>
    </row>
    <row r="32" spans="1:21" ht="14.25">
      <c r="A32" s="2" t="s">
        <v>147</v>
      </c>
      <c r="B32" s="2"/>
      <c r="C32" s="2"/>
      <c r="D32" s="2"/>
      <c r="E32" s="27">
        <v>25061</v>
      </c>
      <c r="F32" s="27"/>
      <c r="G32" s="27">
        <v>425</v>
      </c>
      <c r="H32" s="27"/>
      <c r="I32" s="27">
        <v>16377</v>
      </c>
      <c r="J32" s="27"/>
      <c r="K32" s="20">
        <v>532</v>
      </c>
      <c r="L32" s="20"/>
      <c r="M32" s="20">
        <v>4039</v>
      </c>
      <c r="N32" s="27"/>
      <c r="O32" s="27">
        <v>-20639</v>
      </c>
      <c r="P32" s="27"/>
      <c r="Q32" s="27">
        <f>SUM(E32:O32)</f>
        <v>25795</v>
      </c>
      <c r="R32" s="19"/>
      <c r="S32" s="20">
        <v>0</v>
      </c>
      <c r="T32" s="20"/>
      <c r="U32" s="20">
        <f>SUM(Q32:S32)</f>
        <v>25795</v>
      </c>
    </row>
    <row r="33" spans="1:21" ht="14.25">
      <c r="A33" s="2"/>
      <c r="B33" s="2"/>
      <c r="C33" s="2"/>
      <c r="D33" s="2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9"/>
      <c r="S33" s="20"/>
      <c r="T33" s="20"/>
      <c r="U33" s="20"/>
    </row>
    <row r="34" spans="1:21" ht="14.25">
      <c r="A34" s="2" t="s">
        <v>205</v>
      </c>
      <c r="B34" s="2"/>
      <c r="C34" s="2"/>
      <c r="D34" s="2"/>
      <c r="E34" s="20">
        <v>0</v>
      </c>
      <c r="F34" s="20"/>
      <c r="G34" s="20">
        <v>0</v>
      </c>
      <c r="H34" s="20"/>
      <c r="I34" s="20">
        <v>0</v>
      </c>
      <c r="J34" s="20"/>
      <c r="K34" s="20">
        <v>0</v>
      </c>
      <c r="L34" s="20"/>
      <c r="M34" s="20">
        <v>0</v>
      </c>
      <c r="N34" s="20"/>
      <c r="O34" s="27">
        <f>+'P&amp;L'!K41</f>
        <v>177</v>
      </c>
      <c r="P34" s="20"/>
      <c r="Q34" s="27">
        <f>SUM(E34:O34)</f>
        <v>177</v>
      </c>
      <c r="R34" s="19"/>
      <c r="S34" s="20">
        <f>+'P&amp;L'!K42</f>
        <v>0</v>
      </c>
      <c r="T34" s="20"/>
      <c r="U34" s="20">
        <f>SUM(Q34:S34)</f>
        <v>177</v>
      </c>
    </row>
    <row r="35" spans="1:21" ht="14.25">
      <c r="A35" s="2"/>
      <c r="B35" s="2"/>
      <c r="C35" s="2"/>
      <c r="D35" s="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9"/>
      <c r="S35" s="20"/>
      <c r="T35" s="20"/>
      <c r="U35" s="20"/>
    </row>
    <row r="36" spans="1:21" ht="14.25">
      <c r="A36" s="2" t="s">
        <v>259</v>
      </c>
      <c r="B36" s="2"/>
      <c r="C36" s="2"/>
      <c r="D36" s="2"/>
      <c r="E36" s="42">
        <f>SUM(E32:E35)</f>
        <v>25061</v>
      </c>
      <c r="F36" s="27"/>
      <c r="G36" s="42">
        <f>SUM(G32:G35)</f>
        <v>425</v>
      </c>
      <c r="H36" s="20"/>
      <c r="I36" s="42">
        <f>SUM(I32:I35)</f>
        <v>16377</v>
      </c>
      <c r="J36" s="28"/>
      <c r="K36" s="42">
        <f>SUM(K32:K35)</f>
        <v>532</v>
      </c>
      <c r="L36" s="28"/>
      <c r="M36" s="42">
        <f>SUM(M32:M35)</f>
        <v>4039</v>
      </c>
      <c r="N36" s="20"/>
      <c r="O36" s="42">
        <f>SUM(O32:O35)</f>
        <v>-20462</v>
      </c>
      <c r="P36" s="27"/>
      <c r="Q36" s="42">
        <f>SUM(Q32:Q35)</f>
        <v>25972</v>
      </c>
      <c r="R36" s="19"/>
      <c r="S36" s="42">
        <f>SUM(S32:S35)</f>
        <v>0</v>
      </c>
      <c r="T36" s="20"/>
      <c r="U36" s="42">
        <f>SUM(U32:U35)</f>
        <v>25972</v>
      </c>
    </row>
    <row r="37" spans="1:17" ht="14.25">
      <c r="A37" s="2"/>
      <c r="B37" s="2"/>
      <c r="C37" s="2"/>
      <c r="D37" s="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4.25">
      <c r="A38" s="2"/>
      <c r="B38" s="2"/>
      <c r="C38" s="2"/>
      <c r="D38" s="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4.25">
      <c r="A39" s="11" t="s">
        <v>268</v>
      </c>
      <c r="B39" s="11"/>
      <c r="C39" s="2"/>
      <c r="D39" s="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4.25">
      <c r="A40" s="11" t="s">
        <v>269</v>
      </c>
      <c r="B40" s="2"/>
      <c r="C40" s="2"/>
      <c r="D40" s="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4.25">
      <c r="A41" s="2" t="s">
        <v>270</v>
      </c>
      <c r="B41" s="2"/>
      <c r="C41" s="2"/>
      <c r="D41" s="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4.25">
      <c r="A42" s="2"/>
      <c r="B42" s="2"/>
      <c r="C42" s="2"/>
      <c r="D42" s="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4" ht="14.25">
      <c r="A43" s="11" t="s">
        <v>267</v>
      </c>
      <c r="B43" s="11"/>
      <c r="C43" s="11"/>
      <c r="D43" s="11"/>
    </row>
    <row r="44" spans="1:4" ht="14.25">
      <c r="A44" s="11"/>
      <c r="B44" s="11"/>
      <c r="C44" s="11"/>
      <c r="D44" s="11"/>
    </row>
  </sheetData>
  <sheetProtection/>
  <mergeCells count="1">
    <mergeCell ref="G7:M7"/>
  </mergeCells>
  <printOptions/>
  <pageMargins left="0.66" right="0.27" top="0.96" bottom="0.72" header="0.5" footer="0.5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1" t="s">
        <v>0</v>
      </c>
      <c r="B1" s="1"/>
      <c r="C1" s="1"/>
      <c r="H1" s="50"/>
    </row>
    <row r="2" spans="1:3" ht="14.25">
      <c r="A2" s="2" t="s">
        <v>1</v>
      </c>
      <c r="B2" s="2"/>
      <c r="C2" s="2"/>
    </row>
    <row r="3" spans="1:3" ht="15.75">
      <c r="A3" s="1" t="s">
        <v>107</v>
      </c>
      <c r="B3" s="2"/>
      <c r="C3" s="2"/>
    </row>
    <row r="4" spans="1:3" ht="15">
      <c r="A4" s="7" t="str">
        <f>+Equity!A4</f>
        <v>For the 9 Months Ended 30 September 2017</v>
      </c>
      <c r="B4" s="2"/>
      <c r="C4" s="2"/>
    </row>
    <row r="5" spans="1:3" ht="15.75">
      <c r="A5" s="1" t="s">
        <v>11</v>
      </c>
      <c r="B5" s="1"/>
      <c r="C5" s="1"/>
    </row>
    <row r="6" spans="8:10" ht="15">
      <c r="H6" s="8" t="s">
        <v>261</v>
      </c>
      <c r="J6" s="8" t="str">
        <f>+H6</f>
        <v>9 months</v>
      </c>
    </row>
    <row r="7" spans="1:10" ht="15">
      <c r="A7" s="2"/>
      <c r="B7" s="2"/>
      <c r="C7" s="2"/>
      <c r="D7" s="2"/>
      <c r="H7" s="13" t="s">
        <v>61</v>
      </c>
      <c r="J7" s="13" t="s">
        <v>61</v>
      </c>
    </row>
    <row r="8" spans="1:10" ht="15">
      <c r="A8" s="2"/>
      <c r="B8" s="2"/>
      <c r="C8" s="2"/>
      <c r="D8" s="2"/>
      <c r="H8" s="17" t="s">
        <v>251</v>
      </c>
      <c r="J8" s="17" t="s">
        <v>253</v>
      </c>
    </row>
    <row r="9" spans="1:10" ht="15">
      <c r="A9" s="2"/>
      <c r="B9" s="2"/>
      <c r="C9" s="2"/>
      <c r="D9" s="2"/>
      <c r="H9" s="8" t="s">
        <v>5</v>
      </c>
      <c r="J9" s="8" t="s">
        <v>5</v>
      </c>
    </row>
    <row r="10" spans="1:7" ht="12.75">
      <c r="A10" s="9" t="s">
        <v>65</v>
      </c>
      <c r="G10" s="19"/>
    </row>
    <row r="11" spans="1:12" ht="12.75">
      <c r="A11" s="9" t="s">
        <v>316</v>
      </c>
      <c r="H11" s="44">
        <f>+'P&amp;L'!I23</f>
        <v>454</v>
      </c>
      <c r="J11" s="44">
        <f>+'P&amp;L'!K23</f>
        <v>177</v>
      </c>
      <c r="L11" s="19"/>
    </row>
    <row r="12" spans="1:10" ht="12.75">
      <c r="A12" t="s">
        <v>66</v>
      </c>
      <c r="H12" s="44"/>
      <c r="J12" s="44"/>
    </row>
    <row r="13" spans="2:12" ht="12.75">
      <c r="B13" t="s">
        <v>100</v>
      </c>
      <c r="H13" s="44">
        <v>29</v>
      </c>
      <c r="J13" s="44">
        <v>29</v>
      </c>
      <c r="L13" s="19"/>
    </row>
    <row r="14" spans="2:10" ht="12.75">
      <c r="B14" t="s">
        <v>141</v>
      </c>
      <c r="H14" s="44">
        <v>656</v>
      </c>
      <c r="J14" s="44">
        <v>643</v>
      </c>
    </row>
    <row r="15" spans="2:10" ht="12.75">
      <c r="B15" t="s">
        <v>99</v>
      </c>
      <c r="H15" s="44">
        <v>187</v>
      </c>
      <c r="J15" s="44">
        <v>168</v>
      </c>
    </row>
    <row r="16" spans="2:10" ht="12.75">
      <c r="B16" t="s">
        <v>145</v>
      </c>
      <c r="H16" s="44">
        <v>0</v>
      </c>
      <c r="J16" s="53">
        <v>-1012</v>
      </c>
    </row>
    <row r="17" spans="2:10" ht="12.75">
      <c r="B17" t="s">
        <v>67</v>
      </c>
      <c r="H17" s="44">
        <v>324</v>
      </c>
      <c r="J17" s="53">
        <v>341</v>
      </c>
    </row>
    <row r="18" spans="2:10" ht="12.75">
      <c r="B18" t="s">
        <v>127</v>
      </c>
      <c r="H18" s="45">
        <v>-15</v>
      </c>
      <c r="I18" s="54"/>
      <c r="J18" s="45">
        <v>-68</v>
      </c>
    </row>
    <row r="19" spans="1:10" ht="12.75">
      <c r="A19" s="9" t="s">
        <v>317</v>
      </c>
      <c r="H19" s="44">
        <f>SUM(H11:H18)</f>
        <v>1635</v>
      </c>
      <c r="J19" s="44">
        <f>SUM(J11:J18)</f>
        <v>278</v>
      </c>
    </row>
    <row r="20" spans="1:12" ht="12.75">
      <c r="A20" s="12" t="s">
        <v>246</v>
      </c>
      <c r="H20" s="44">
        <v>-25</v>
      </c>
      <c r="J20" s="44">
        <v>-1142</v>
      </c>
      <c r="L20" s="19"/>
    </row>
    <row r="21" spans="1:12" ht="12.75">
      <c r="A21" t="s">
        <v>222</v>
      </c>
      <c r="H21" s="44">
        <v>-1527</v>
      </c>
      <c r="J21" s="44">
        <v>257</v>
      </c>
      <c r="L21" s="19"/>
    </row>
    <row r="22" spans="1:12" ht="12.75">
      <c r="A22" s="12" t="s">
        <v>318</v>
      </c>
      <c r="H22" s="44">
        <v>14</v>
      </c>
      <c r="J22" s="44">
        <v>1169</v>
      </c>
      <c r="L22" s="19"/>
    </row>
    <row r="23" spans="1:12" ht="12.75">
      <c r="A23" s="12" t="s">
        <v>223</v>
      </c>
      <c r="H23" s="44">
        <v>-1168</v>
      </c>
      <c r="J23" s="44">
        <v>7</v>
      </c>
      <c r="L23" s="19"/>
    </row>
    <row r="24" spans="1:12" ht="12.75">
      <c r="A24" s="12" t="s">
        <v>224</v>
      </c>
      <c r="H24" s="44">
        <v>-34</v>
      </c>
      <c r="J24" s="44">
        <v>-785</v>
      </c>
      <c r="L24" s="19"/>
    </row>
    <row r="25" spans="1:13" ht="12.75">
      <c r="A25" s="12" t="s">
        <v>247</v>
      </c>
      <c r="H25" s="45">
        <v>163</v>
      </c>
      <c r="J25" s="45">
        <v>1874</v>
      </c>
      <c r="L25" s="19"/>
      <c r="M25" s="19"/>
    </row>
    <row r="26" spans="1:10" ht="12.75">
      <c r="A26" s="9" t="s">
        <v>320</v>
      </c>
      <c r="H26" s="44">
        <f>SUM(H19:H25)</f>
        <v>-942</v>
      </c>
      <c r="J26" s="44">
        <f>SUM(J19:J25)</f>
        <v>1658</v>
      </c>
    </row>
    <row r="27" spans="1:10" ht="12.75">
      <c r="A27" s="12" t="s">
        <v>32</v>
      </c>
      <c r="H27" s="44">
        <v>0</v>
      </c>
      <c r="J27" s="44">
        <v>-1</v>
      </c>
    </row>
    <row r="28" spans="1:10" ht="12.75">
      <c r="A28" s="12" t="s">
        <v>144</v>
      </c>
      <c r="H28" s="44">
        <v>-4</v>
      </c>
      <c r="J28" s="44">
        <v>-73</v>
      </c>
    </row>
    <row r="29" spans="1:10" ht="12.75">
      <c r="A29" s="12" t="s">
        <v>128</v>
      </c>
      <c r="H29" s="45">
        <v>14</v>
      </c>
      <c r="J29" s="45">
        <v>68</v>
      </c>
    </row>
    <row r="30" spans="1:10" ht="12.75">
      <c r="A30" s="9" t="s">
        <v>319</v>
      </c>
      <c r="H30" s="44">
        <f>SUM(H26:H29)</f>
        <v>-932</v>
      </c>
      <c r="J30" s="44">
        <f>SUM(J26:J29)</f>
        <v>1652</v>
      </c>
    </row>
    <row r="31" spans="1:10" ht="12.75">
      <c r="A31" s="9"/>
      <c r="H31" s="44"/>
      <c r="J31" s="44"/>
    </row>
    <row r="32" spans="1:10" ht="12.75">
      <c r="A32" s="9" t="s">
        <v>68</v>
      </c>
      <c r="H32" s="44"/>
      <c r="J32" s="44"/>
    </row>
    <row r="33" spans="1:10" ht="12.75">
      <c r="A33" t="s">
        <v>69</v>
      </c>
      <c r="H33" s="46">
        <v>-921</v>
      </c>
      <c r="I33" s="54"/>
      <c r="J33" s="46">
        <v>-5260</v>
      </c>
    </row>
    <row r="34" spans="1:10" ht="12.75">
      <c r="A34" t="s">
        <v>285</v>
      </c>
      <c r="H34" s="47">
        <v>107</v>
      </c>
      <c r="I34" s="54"/>
      <c r="J34" s="47">
        <v>0</v>
      </c>
    </row>
    <row r="35" spans="1:10" ht="12.75">
      <c r="A35" s="9" t="s">
        <v>129</v>
      </c>
      <c r="H35" s="44">
        <f>SUM(H33:H34)</f>
        <v>-814</v>
      </c>
      <c r="J35" s="44">
        <f>SUM(J33:J34)</f>
        <v>-5260</v>
      </c>
    </row>
    <row r="36" spans="8:10" ht="12.75">
      <c r="H36" s="44"/>
      <c r="J36" s="44"/>
    </row>
    <row r="37" spans="1:10" ht="12.75">
      <c r="A37" s="9" t="s">
        <v>70</v>
      </c>
      <c r="H37" s="44"/>
      <c r="J37" s="44"/>
    </row>
    <row r="38" spans="1:10" ht="12.75">
      <c r="A38" s="12" t="s">
        <v>321</v>
      </c>
      <c r="H38" s="46">
        <v>345</v>
      </c>
      <c r="J38" s="46">
        <v>0</v>
      </c>
    </row>
    <row r="39" spans="1:10" ht="12.75">
      <c r="A39" s="12" t="s">
        <v>180</v>
      </c>
      <c r="H39" s="86">
        <v>-550</v>
      </c>
      <c r="I39" s="54"/>
      <c r="J39" s="86">
        <v>-660</v>
      </c>
    </row>
    <row r="40" spans="1:10" ht="12.75">
      <c r="A40" s="12" t="s">
        <v>179</v>
      </c>
      <c r="H40" s="86">
        <v>-323</v>
      </c>
      <c r="I40" s="54"/>
      <c r="J40" s="86">
        <v>-337</v>
      </c>
    </row>
    <row r="41" spans="1:10" ht="12.75">
      <c r="A41" s="12" t="s">
        <v>119</v>
      </c>
      <c r="H41" s="86">
        <v>-14</v>
      </c>
      <c r="I41" s="54"/>
      <c r="J41" s="86">
        <v>-17</v>
      </c>
    </row>
    <row r="42" spans="1:10" ht="12.75">
      <c r="A42" s="12" t="s">
        <v>120</v>
      </c>
      <c r="H42" s="47">
        <v>-1</v>
      </c>
      <c r="I42" s="54"/>
      <c r="J42" s="47">
        <v>-3</v>
      </c>
    </row>
    <row r="43" spans="1:10" ht="12.75">
      <c r="A43" s="9" t="s">
        <v>225</v>
      </c>
      <c r="H43" s="44">
        <f>SUM(H38:H42)</f>
        <v>-543</v>
      </c>
      <c r="J43" s="44">
        <f>SUM(J38:J42)</f>
        <v>-1017</v>
      </c>
    </row>
    <row r="44" spans="8:10" ht="12.75">
      <c r="H44" s="45"/>
      <c r="J44" s="45"/>
    </row>
    <row r="45" spans="1:10" ht="12.75">
      <c r="A45" s="9" t="s">
        <v>181</v>
      </c>
      <c r="H45" s="44">
        <f>+H43+H35+H30</f>
        <v>-2289</v>
      </c>
      <c r="J45" s="44">
        <f>+J43+J35+J30</f>
        <v>-4625</v>
      </c>
    </row>
    <row r="46" spans="1:10" ht="12.75">
      <c r="A46" s="9"/>
      <c r="H46" s="44"/>
      <c r="J46" s="44"/>
    </row>
    <row r="47" spans="1:10" ht="12.75">
      <c r="A47" s="9" t="s">
        <v>76</v>
      </c>
      <c r="H47" s="44">
        <f>+'BS'!F22+'BS'!F23</f>
        <v>2778</v>
      </c>
      <c r="J47" s="44">
        <v>8273</v>
      </c>
    </row>
    <row r="48" spans="1:10" ht="12.75">
      <c r="A48" s="9"/>
      <c r="H48" s="44"/>
      <c r="J48" s="44"/>
    </row>
    <row r="49" spans="1:10" ht="13.5" thickBot="1">
      <c r="A49" s="9" t="s">
        <v>279</v>
      </c>
      <c r="H49" s="48">
        <f>SUM(H45:H48)</f>
        <v>489</v>
      </c>
      <c r="J49" s="48">
        <f>SUM(J45:J48)</f>
        <v>3648</v>
      </c>
    </row>
    <row r="50" spans="8:10" ht="13.5" thickTop="1">
      <c r="H50" s="44"/>
      <c r="J50" s="44"/>
    </row>
    <row r="51" spans="1:10" ht="12.75">
      <c r="A51" s="9" t="s">
        <v>71</v>
      </c>
      <c r="H51" s="44"/>
      <c r="J51" s="44"/>
    </row>
    <row r="52" spans="8:10" ht="12.75">
      <c r="H52" s="44"/>
      <c r="J52" s="44"/>
    </row>
    <row r="53" spans="2:10" ht="12.75">
      <c r="B53" t="s">
        <v>83</v>
      </c>
      <c r="H53" s="44">
        <f>+'BS'!D22</f>
        <v>219</v>
      </c>
      <c r="J53" s="44">
        <v>1471</v>
      </c>
    </row>
    <row r="54" spans="2:10" ht="12.75">
      <c r="B54" t="s">
        <v>8</v>
      </c>
      <c r="H54" s="53">
        <f>+'BS'!D23</f>
        <v>270</v>
      </c>
      <c r="I54" s="54"/>
      <c r="J54" s="53">
        <v>2177</v>
      </c>
    </row>
    <row r="55" spans="8:10" ht="13.5" thickBot="1">
      <c r="H55" s="48">
        <f>SUM(H53:H54)</f>
        <v>489</v>
      </c>
      <c r="I55" s="54"/>
      <c r="J55" s="48">
        <f>SUM(J53:J54)</f>
        <v>3648</v>
      </c>
    </row>
    <row r="56" spans="5:8" ht="15" thickTop="1">
      <c r="E56" s="5"/>
      <c r="H56" s="43"/>
    </row>
    <row r="57" spans="5:10" ht="12.75">
      <c r="E57" s="3"/>
      <c r="H57" s="44"/>
      <c r="J57" s="44"/>
    </row>
  </sheetData>
  <sheetProtection/>
  <printOptions/>
  <pageMargins left="0.75" right="0.75" top="0.55" bottom="0.63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6.140625" style="0" customWidth="1"/>
    <col min="4" max="5" width="10.7109375" style="0" customWidth="1"/>
    <col min="6" max="6" width="12.7109375" style="0" customWidth="1"/>
    <col min="7" max="7" width="12.8515625" style="0" customWidth="1"/>
    <col min="8" max="8" width="14.421875" style="0" customWidth="1"/>
    <col min="9" max="10" width="12.8515625" style="0" customWidth="1"/>
    <col min="11" max="11" width="0.85546875" style="0" customWidth="1"/>
    <col min="12" max="12" width="2.7109375" style="0" customWidth="1"/>
    <col min="15" max="15" width="10.00390625" style="0" bestFit="1" customWidth="1"/>
  </cols>
  <sheetData>
    <row r="1" spans="1:11" ht="18">
      <c r="A1" s="59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50"/>
    </row>
    <row r="2" ht="14.25">
      <c r="A2" s="2" t="s">
        <v>1</v>
      </c>
    </row>
    <row r="3" spans="1:9" ht="15">
      <c r="A3" s="15" t="s">
        <v>262</v>
      </c>
      <c r="B3" s="2"/>
      <c r="C3" s="2"/>
      <c r="D3" s="2"/>
      <c r="E3" s="2"/>
      <c r="F3" s="2"/>
      <c r="G3" s="2"/>
      <c r="H3" s="2"/>
      <c r="I3" s="2"/>
    </row>
    <row r="4" spans="1:9" ht="15">
      <c r="A4" s="15"/>
      <c r="B4" s="2"/>
      <c r="C4" s="2"/>
      <c r="D4" s="2"/>
      <c r="E4" s="2"/>
      <c r="F4" s="2"/>
      <c r="G4" s="2"/>
      <c r="H4" s="2"/>
      <c r="I4" s="2"/>
    </row>
    <row r="5" spans="1:10" ht="12.75">
      <c r="A5" s="9" t="s">
        <v>33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60">
        <v>1</v>
      </c>
      <c r="B7" s="9" t="s">
        <v>34</v>
      </c>
      <c r="C7" s="12"/>
      <c r="D7" s="12"/>
      <c r="E7" s="12"/>
      <c r="F7" s="12"/>
      <c r="G7" s="12"/>
      <c r="H7" s="12"/>
      <c r="I7" s="12"/>
      <c r="J7" s="12"/>
    </row>
    <row r="8" spans="1:15" ht="12.75">
      <c r="A8" s="61"/>
      <c r="B8" s="12" t="s">
        <v>148</v>
      </c>
      <c r="C8" s="12"/>
      <c r="D8" s="12"/>
      <c r="E8" s="12"/>
      <c r="F8" s="12"/>
      <c r="G8" s="12"/>
      <c r="H8" s="12"/>
      <c r="I8" s="12"/>
      <c r="J8" s="12"/>
      <c r="N8" s="12"/>
      <c r="O8" s="12"/>
    </row>
    <row r="9" spans="1:15" ht="12.75">
      <c r="A9" s="61"/>
      <c r="B9" s="12" t="s">
        <v>149</v>
      </c>
      <c r="C9" s="12"/>
      <c r="D9" s="12"/>
      <c r="E9" s="12"/>
      <c r="F9" s="12"/>
      <c r="G9" s="12"/>
      <c r="H9" s="12"/>
      <c r="I9" s="12"/>
      <c r="J9" s="12"/>
      <c r="N9" s="12"/>
      <c r="O9" s="12"/>
    </row>
    <row r="10" spans="1:15" ht="12.75">
      <c r="A10" s="61"/>
      <c r="B10" s="12" t="s">
        <v>150</v>
      </c>
      <c r="C10" s="12"/>
      <c r="D10" s="12"/>
      <c r="E10" s="12"/>
      <c r="F10" s="12"/>
      <c r="G10" s="12"/>
      <c r="H10" s="12"/>
      <c r="I10" s="12"/>
      <c r="J10" s="12"/>
      <c r="N10" s="12"/>
      <c r="O10" s="12"/>
    </row>
    <row r="11" spans="1:15" ht="12.75">
      <c r="A11" s="61"/>
      <c r="B11" s="12" t="s">
        <v>206</v>
      </c>
      <c r="C11" s="12"/>
      <c r="D11" s="12"/>
      <c r="E11" s="12"/>
      <c r="F11" s="12"/>
      <c r="G11" s="12"/>
      <c r="H11" s="12"/>
      <c r="I11" s="12"/>
      <c r="J11" s="12"/>
      <c r="N11" s="12"/>
      <c r="O11" s="12"/>
    </row>
    <row r="12" spans="1:10" ht="12.75">
      <c r="A12" s="61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61"/>
      <c r="B13" s="12" t="s">
        <v>151</v>
      </c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61"/>
      <c r="B14" s="12" t="s">
        <v>207</v>
      </c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61"/>
      <c r="B15" s="12" t="s">
        <v>208</v>
      </c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61"/>
      <c r="B16" s="12" t="s">
        <v>209</v>
      </c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61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61"/>
      <c r="B18" s="12" t="s">
        <v>210</v>
      </c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61"/>
      <c r="B19" s="12" t="s">
        <v>211</v>
      </c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61"/>
      <c r="B20" s="12" t="s">
        <v>212</v>
      </c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61"/>
      <c r="B21" s="12" t="s">
        <v>213</v>
      </c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61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61"/>
      <c r="B23" s="12" t="s">
        <v>214</v>
      </c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61"/>
      <c r="B24" s="12" t="s">
        <v>215</v>
      </c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61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60">
        <v>2</v>
      </c>
      <c r="B26" s="9" t="s">
        <v>35</v>
      </c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61"/>
      <c r="B27" s="62" t="s">
        <v>113</v>
      </c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61"/>
      <c r="B28" s="6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60">
        <v>3</v>
      </c>
      <c r="B29" s="9" t="s">
        <v>36</v>
      </c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61"/>
      <c r="B30" s="62" t="s">
        <v>137</v>
      </c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61"/>
      <c r="B31" s="12" t="s">
        <v>138</v>
      </c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61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60">
        <v>4</v>
      </c>
      <c r="B33" s="9" t="s">
        <v>73</v>
      </c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60"/>
      <c r="B34" s="12" t="s">
        <v>152</v>
      </c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61"/>
      <c r="B35" s="12" t="s">
        <v>153</v>
      </c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61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60">
        <v>5</v>
      </c>
      <c r="B37" s="9" t="s">
        <v>37</v>
      </c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61"/>
      <c r="B38" s="12" t="s">
        <v>154</v>
      </c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61"/>
      <c r="B39" s="12" t="s">
        <v>138</v>
      </c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61"/>
      <c r="B40" s="6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63">
        <v>6</v>
      </c>
      <c r="B41" s="64" t="s">
        <v>38</v>
      </c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63"/>
      <c r="B42" s="67" t="s">
        <v>280</v>
      </c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63"/>
      <c r="B43" s="67" t="s">
        <v>281</v>
      </c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63"/>
      <c r="B44" s="67" t="s">
        <v>282</v>
      </c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63"/>
      <c r="B45" s="64"/>
      <c r="C45" s="12"/>
      <c r="D45" s="12"/>
      <c r="E45" s="12"/>
      <c r="F45" s="12"/>
      <c r="G45" s="12"/>
      <c r="H45" s="12"/>
      <c r="I45" s="12"/>
      <c r="J45" s="12"/>
    </row>
    <row r="46" spans="1:14" ht="14.25">
      <c r="A46" s="63"/>
      <c r="B46" s="62" t="s">
        <v>283</v>
      </c>
      <c r="C46" s="12"/>
      <c r="D46" s="12"/>
      <c r="E46" s="12"/>
      <c r="F46" s="12"/>
      <c r="G46" s="12"/>
      <c r="H46" s="12"/>
      <c r="I46" s="12"/>
      <c r="J46" s="12"/>
      <c r="M46" s="87"/>
      <c r="N46" s="87"/>
    </row>
    <row r="47" spans="1:14" ht="14.25">
      <c r="A47" s="63"/>
      <c r="B47" s="62" t="s">
        <v>284</v>
      </c>
      <c r="C47" s="12"/>
      <c r="D47" s="12"/>
      <c r="E47" s="12"/>
      <c r="F47" s="12"/>
      <c r="G47" s="12"/>
      <c r="H47" s="12"/>
      <c r="I47" s="12"/>
      <c r="J47" s="12"/>
      <c r="M47" s="87"/>
      <c r="N47" s="87"/>
    </row>
    <row r="48" spans="1:10" ht="12.75">
      <c r="A48" s="63"/>
      <c r="B48" s="6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60">
        <v>7</v>
      </c>
      <c r="B49" s="9" t="s">
        <v>39</v>
      </c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61"/>
      <c r="B50" s="62" t="s">
        <v>62</v>
      </c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61"/>
      <c r="B51" s="12" t="s">
        <v>11</v>
      </c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60">
        <v>8</v>
      </c>
      <c r="B52" s="9" t="s">
        <v>40</v>
      </c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61"/>
      <c r="B53" s="62" t="s">
        <v>155</v>
      </c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61"/>
      <c r="B54" s="12" t="s">
        <v>156</v>
      </c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61"/>
      <c r="B55" s="12" t="s">
        <v>157</v>
      </c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61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60">
        <v>9</v>
      </c>
      <c r="B57" s="9" t="s">
        <v>41</v>
      </c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61"/>
      <c r="B58" s="12" t="s">
        <v>158</v>
      </c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61"/>
      <c r="B59" s="12" t="s">
        <v>159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61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60">
        <v>10</v>
      </c>
      <c r="B61" s="9" t="s">
        <v>42</v>
      </c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61"/>
      <c r="B62" s="62" t="s">
        <v>160</v>
      </c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61"/>
      <c r="B63" s="62" t="s">
        <v>161</v>
      </c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61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60">
        <v>11</v>
      </c>
      <c r="B65" s="9" t="s">
        <v>43</v>
      </c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61"/>
      <c r="B66" s="62" t="s">
        <v>307</v>
      </c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61"/>
      <c r="B67" s="62" t="s">
        <v>308</v>
      </c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61"/>
      <c r="B68" s="62" t="s">
        <v>309</v>
      </c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61"/>
      <c r="B69" s="62" t="s">
        <v>310</v>
      </c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61"/>
      <c r="B70" s="62" t="s">
        <v>311</v>
      </c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61"/>
      <c r="B71" s="6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63">
        <v>12</v>
      </c>
      <c r="B72" s="65" t="s">
        <v>130</v>
      </c>
      <c r="C72" s="66"/>
      <c r="D72" s="12"/>
      <c r="E72" s="12"/>
      <c r="F72" s="12"/>
      <c r="G72" s="12"/>
      <c r="H72" s="12"/>
      <c r="I72" s="12"/>
      <c r="J72" s="12"/>
    </row>
    <row r="73" spans="1:10" ht="12.75">
      <c r="A73" s="63"/>
      <c r="B73" s="66" t="s">
        <v>142</v>
      </c>
      <c r="C73" s="66"/>
      <c r="D73" s="12"/>
      <c r="E73" s="12"/>
      <c r="F73" s="12"/>
      <c r="G73" s="12"/>
      <c r="H73" s="12"/>
      <c r="I73" s="12"/>
      <c r="J73" s="12"/>
    </row>
    <row r="74" spans="1:10" ht="12.75">
      <c r="A74" s="63"/>
      <c r="B74" s="66"/>
      <c r="C74" s="66"/>
      <c r="D74" s="12"/>
      <c r="E74" s="12"/>
      <c r="F74" s="12"/>
      <c r="G74" s="12"/>
      <c r="H74" s="12"/>
      <c r="I74" s="12"/>
      <c r="J74" s="12"/>
    </row>
    <row r="75" spans="1:10" ht="12.75">
      <c r="A75" s="64"/>
      <c r="B75" s="62" t="s">
        <v>286</v>
      </c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64"/>
      <c r="B76" s="12" t="s">
        <v>162</v>
      </c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64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63">
        <v>13</v>
      </c>
      <c r="B78" s="65" t="s">
        <v>176</v>
      </c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64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64"/>
      <c r="B80" s="12" t="s">
        <v>263</v>
      </c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64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64"/>
      <c r="B82" s="12"/>
      <c r="C82" s="12"/>
      <c r="D82" s="12"/>
      <c r="E82" s="12"/>
      <c r="F82" s="12"/>
      <c r="G82" s="79" t="s">
        <v>251</v>
      </c>
      <c r="H82" s="69" t="s">
        <v>253</v>
      </c>
      <c r="I82" s="12"/>
      <c r="J82" s="12"/>
    </row>
    <row r="83" spans="1:10" ht="12.75">
      <c r="A83" s="64"/>
      <c r="B83" s="12"/>
      <c r="C83" s="12"/>
      <c r="D83" s="12"/>
      <c r="E83" s="12"/>
      <c r="F83" s="12"/>
      <c r="G83" s="4" t="s">
        <v>5</v>
      </c>
      <c r="H83" s="68" t="s">
        <v>5</v>
      </c>
      <c r="I83" s="12"/>
      <c r="J83" s="12"/>
    </row>
    <row r="84" spans="1:10" ht="12.75">
      <c r="A84" s="64"/>
      <c r="B84" s="12"/>
      <c r="C84" s="12" t="s">
        <v>177</v>
      </c>
      <c r="D84" s="12"/>
      <c r="E84" s="12"/>
      <c r="F84" s="12"/>
      <c r="G84" s="72"/>
      <c r="H84" s="72"/>
      <c r="I84" s="12"/>
      <c r="J84" s="12"/>
    </row>
    <row r="85" spans="1:10" ht="13.5" thickBot="1">
      <c r="A85" s="64"/>
      <c r="B85" s="12"/>
      <c r="C85" s="12" t="s">
        <v>178</v>
      </c>
      <c r="D85" s="12"/>
      <c r="E85" s="12"/>
      <c r="F85" s="12"/>
      <c r="G85" s="89">
        <v>285</v>
      </c>
      <c r="H85" s="89">
        <v>467</v>
      </c>
      <c r="I85" s="12"/>
      <c r="J85" s="12"/>
    </row>
    <row r="86" spans="1:10" ht="13.5" thickTop="1">
      <c r="A86" s="64"/>
      <c r="B86" s="12"/>
      <c r="C86" s="12"/>
      <c r="D86" s="12"/>
      <c r="E86" s="12"/>
      <c r="F86" s="12"/>
      <c r="G86" s="72"/>
      <c r="H86" s="72"/>
      <c r="I86" s="12"/>
      <c r="J86" s="12"/>
    </row>
    <row r="87" spans="1:10" ht="12.75">
      <c r="A87" s="63">
        <v>14</v>
      </c>
      <c r="B87" s="65" t="s">
        <v>44</v>
      </c>
      <c r="C87" s="66"/>
      <c r="D87" s="12"/>
      <c r="E87" s="12"/>
      <c r="F87" s="12"/>
      <c r="G87" s="12"/>
      <c r="H87" s="12"/>
      <c r="I87" s="12"/>
      <c r="J87" s="12"/>
    </row>
    <row r="88" spans="1:10" ht="12.75">
      <c r="A88" s="63"/>
      <c r="B88" s="66"/>
      <c r="C88" s="66"/>
      <c r="D88" s="12"/>
      <c r="E88" s="12"/>
      <c r="F88" s="12"/>
      <c r="G88" s="12"/>
      <c r="H88" s="12"/>
      <c r="I88" s="12"/>
      <c r="J88" s="12"/>
    </row>
    <row r="89" spans="1:10" ht="12.75" customHeight="1">
      <c r="A89" s="63"/>
      <c r="B89" s="96"/>
      <c r="C89" s="97"/>
      <c r="D89" s="98"/>
      <c r="E89" s="142" t="s">
        <v>264</v>
      </c>
      <c r="F89" s="143"/>
      <c r="G89" s="146" t="s">
        <v>228</v>
      </c>
      <c r="H89" s="138" t="s">
        <v>229</v>
      </c>
      <c r="I89" s="139"/>
      <c r="J89" s="146" t="s">
        <v>228</v>
      </c>
    </row>
    <row r="90" spans="1:10" ht="12.75" customHeight="1">
      <c r="A90" s="63"/>
      <c r="B90" s="99"/>
      <c r="C90" s="100"/>
      <c r="D90" s="101"/>
      <c r="E90" s="144"/>
      <c r="F90" s="145"/>
      <c r="G90" s="147"/>
      <c r="H90" s="140"/>
      <c r="I90" s="141"/>
      <c r="J90" s="147"/>
    </row>
    <row r="91" spans="1:10" ht="51">
      <c r="A91" s="63"/>
      <c r="B91" s="99"/>
      <c r="C91" s="100"/>
      <c r="D91" s="101"/>
      <c r="E91" s="124" t="s">
        <v>230</v>
      </c>
      <c r="F91" s="105" t="s">
        <v>231</v>
      </c>
      <c r="G91" s="147"/>
      <c r="H91" s="124" t="s">
        <v>233</v>
      </c>
      <c r="I91" s="105" t="s">
        <v>232</v>
      </c>
      <c r="J91" s="147"/>
    </row>
    <row r="92" spans="1:10" ht="12.75">
      <c r="A92" s="63"/>
      <c r="B92" s="99"/>
      <c r="C92" s="100"/>
      <c r="D92" s="101"/>
      <c r="E92" s="106" t="str">
        <f>'P&amp;L'!E8</f>
        <v>30/09/2017</v>
      </c>
      <c r="F92" s="106" t="str">
        <f>'P&amp;L'!G8</f>
        <v>30/09/2016</v>
      </c>
      <c r="G92" s="147"/>
      <c r="H92" s="106" t="str">
        <f>'P&amp;L'!I8</f>
        <v>30/09/2017</v>
      </c>
      <c r="I92" s="106" t="str">
        <f>'P&amp;L'!K8</f>
        <v>30/09/2016</v>
      </c>
      <c r="J92" s="147"/>
    </row>
    <row r="93" spans="1:10" ht="12.75">
      <c r="A93" s="63"/>
      <c r="B93" s="99"/>
      <c r="C93" s="100"/>
      <c r="D93" s="101"/>
      <c r="E93" s="106" t="s">
        <v>5</v>
      </c>
      <c r="F93" s="106" t="s">
        <v>5</v>
      </c>
      <c r="G93" s="111" t="s">
        <v>242</v>
      </c>
      <c r="H93" s="106" t="s">
        <v>5</v>
      </c>
      <c r="I93" s="106" t="s">
        <v>5</v>
      </c>
      <c r="J93" s="111" t="s">
        <v>242</v>
      </c>
    </row>
    <row r="94" spans="1:10" ht="12.75">
      <c r="A94" s="63"/>
      <c r="B94" s="108" t="s">
        <v>17</v>
      </c>
      <c r="C94" s="109"/>
      <c r="D94" s="110"/>
      <c r="E94" s="112">
        <f>'P&amp;L'!E11</f>
        <v>3163</v>
      </c>
      <c r="F94" s="113">
        <f>'P&amp;L'!G11</f>
        <v>4000</v>
      </c>
      <c r="G94" s="118">
        <f>(E94-F94)/F94</f>
        <v>-0.20925</v>
      </c>
      <c r="H94" s="112">
        <f>'P&amp;L'!I11</f>
        <v>9584</v>
      </c>
      <c r="I94" s="113">
        <f>'P&amp;L'!K11</f>
        <v>10168</v>
      </c>
      <c r="J94" s="120">
        <f>(H94-I94)/I94</f>
        <v>-0.057435090479937057</v>
      </c>
    </row>
    <row r="95" spans="1:10" ht="12.75">
      <c r="A95" s="63"/>
      <c r="B95" s="99" t="s">
        <v>238</v>
      </c>
      <c r="C95" s="100"/>
      <c r="D95" s="101"/>
      <c r="E95" s="114"/>
      <c r="F95" s="115"/>
      <c r="G95" s="119"/>
      <c r="H95" s="114"/>
      <c r="I95" s="115"/>
      <c r="J95" s="121"/>
    </row>
    <row r="96" spans="1:10" ht="12.75">
      <c r="A96" s="63"/>
      <c r="B96" s="99" t="s">
        <v>239</v>
      </c>
      <c r="C96" s="100"/>
      <c r="D96" s="101"/>
      <c r="E96" s="114">
        <f>'P&amp;L'!E17</f>
        <v>313</v>
      </c>
      <c r="F96" s="115">
        <f>'P&amp;L'!G17</f>
        <v>309</v>
      </c>
      <c r="G96" s="119">
        <f>(E96-F96)/F96</f>
        <v>0.012944983818770227</v>
      </c>
      <c r="H96" s="114">
        <f>'P&amp;L'!I17</f>
        <v>782</v>
      </c>
      <c r="I96" s="115">
        <f>'P&amp;L'!K17</f>
        <v>518</v>
      </c>
      <c r="J96" s="121">
        <f>(H96-I96)/I96</f>
        <v>0.5096525096525096</v>
      </c>
    </row>
    <row r="97" spans="1:10" ht="12.75">
      <c r="A97" s="63"/>
      <c r="B97" s="108" t="s">
        <v>235</v>
      </c>
      <c r="C97" s="109"/>
      <c r="D97" s="110"/>
      <c r="E97" s="112">
        <f>'P&amp;L'!E23</f>
        <v>204</v>
      </c>
      <c r="F97" s="113">
        <f>'P&amp;L'!G23</f>
        <v>182</v>
      </c>
      <c r="G97" s="118">
        <f>(E97-F97)/F97</f>
        <v>0.12087912087912088</v>
      </c>
      <c r="H97" s="112">
        <f>'P&amp;L'!I23</f>
        <v>454</v>
      </c>
      <c r="I97" s="113">
        <f>'P&amp;L'!K23</f>
        <v>177</v>
      </c>
      <c r="J97" s="120">
        <f>(H97-I97)/-I97</f>
        <v>-1.5649717514124293</v>
      </c>
    </row>
    <row r="98" spans="1:10" ht="12.75">
      <c r="A98" s="63"/>
      <c r="B98" s="108" t="s">
        <v>236</v>
      </c>
      <c r="C98" s="109"/>
      <c r="D98" s="110"/>
      <c r="E98" s="112">
        <f>'P&amp;L'!E27</f>
        <v>202</v>
      </c>
      <c r="F98" s="113">
        <f>'P&amp;L'!G27</f>
        <v>182</v>
      </c>
      <c r="G98" s="118">
        <f>(E98-F98)/F98</f>
        <v>0.10989010989010989</v>
      </c>
      <c r="H98" s="112">
        <f>'P&amp;L'!I27</f>
        <v>452</v>
      </c>
      <c r="I98" s="113">
        <f>'P&amp;L'!K27</f>
        <v>177</v>
      </c>
      <c r="J98" s="120">
        <f>(H98-I98)/-I98</f>
        <v>-1.5536723163841808</v>
      </c>
    </row>
    <row r="99" spans="1:10" ht="12.75">
      <c r="A99" s="63"/>
      <c r="B99" s="99" t="s">
        <v>237</v>
      </c>
      <c r="C99" s="100"/>
      <c r="D99" s="101"/>
      <c r="E99" s="114"/>
      <c r="F99" s="115"/>
      <c r="G99" s="123"/>
      <c r="H99" s="114"/>
      <c r="I99" s="115"/>
      <c r="J99" s="107"/>
    </row>
    <row r="100" spans="1:10" ht="12.75">
      <c r="A100" s="63"/>
      <c r="B100" s="99" t="s">
        <v>240</v>
      </c>
      <c r="C100" s="100"/>
      <c r="D100" s="101"/>
      <c r="E100" s="114"/>
      <c r="F100" s="115"/>
      <c r="G100" s="121"/>
      <c r="H100" s="114"/>
      <c r="I100" s="115"/>
      <c r="J100" s="107"/>
    </row>
    <row r="101" spans="1:10" ht="12.75">
      <c r="A101" s="63"/>
      <c r="B101" s="102" t="s">
        <v>241</v>
      </c>
      <c r="C101" s="103"/>
      <c r="D101" s="104"/>
      <c r="E101" s="116">
        <f>'P&amp;L'!E34</f>
        <v>202</v>
      </c>
      <c r="F101" s="117">
        <f>'P&amp;L'!G34</f>
        <v>182</v>
      </c>
      <c r="G101" s="122">
        <f>(E101-F101)/F101</f>
        <v>0.10989010989010989</v>
      </c>
      <c r="H101" s="116">
        <f>'P&amp;L'!I34</f>
        <v>452</v>
      </c>
      <c r="I101" s="117">
        <f>'P&amp;L'!K34</f>
        <v>177</v>
      </c>
      <c r="J101" s="122">
        <f>(H101-I101)/-I101</f>
        <v>-1.5536723163841808</v>
      </c>
    </row>
    <row r="102" spans="1:10" ht="12.75">
      <c r="A102" s="63"/>
      <c r="B102" s="66"/>
      <c r="C102" s="66"/>
      <c r="D102" s="12"/>
      <c r="E102" s="12"/>
      <c r="F102" s="12"/>
      <c r="G102" s="12"/>
      <c r="H102" s="12"/>
      <c r="I102" s="12"/>
      <c r="J102" s="12"/>
    </row>
    <row r="103" spans="1:10" ht="12.75">
      <c r="A103" s="64"/>
      <c r="B103" s="66" t="s">
        <v>287</v>
      </c>
      <c r="C103" s="66"/>
      <c r="D103" s="66"/>
      <c r="E103" s="66"/>
      <c r="F103" s="66"/>
      <c r="G103" s="66"/>
      <c r="H103" s="66"/>
      <c r="I103" s="66"/>
      <c r="J103" s="12"/>
    </row>
    <row r="104" spans="1:10" ht="12.75">
      <c r="A104" s="64"/>
      <c r="B104" s="67" t="s">
        <v>288</v>
      </c>
      <c r="C104" s="66"/>
      <c r="D104" s="66"/>
      <c r="E104" s="66"/>
      <c r="F104" s="66"/>
      <c r="G104" s="66"/>
      <c r="H104" s="66"/>
      <c r="I104" s="66"/>
      <c r="J104" s="12"/>
    </row>
    <row r="105" spans="1:10" ht="12.75">
      <c r="A105" s="64"/>
      <c r="B105" s="67" t="s">
        <v>289</v>
      </c>
      <c r="C105" s="66"/>
      <c r="D105" s="66"/>
      <c r="E105" s="66"/>
      <c r="F105" s="66"/>
      <c r="G105" s="66"/>
      <c r="H105" s="66"/>
      <c r="I105" s="66"/>
      <c r="J105" s="12"/>
    </row>
    <row r="106" spans="1:10" ht="12.75">
      <c r="A106" s="64"/>
      <c r="B106" s="67" t="s">
        <v>248</v>
      </c>
      <c r="C106" s="66"/>
      <c r="D106" s="66"/>
      <c r="E106" s="66"/>
      <c r="F106" s="66"/>
      <c r="G106" s="66"/>
      <c r="H106" s="66"/>
      <c r="I106" s="66"/>
      <c r="J106" s="12"/>
    </row>
    <row r="107" spans="1:10" ht="12.75">
      <c r="A107" s="64"/>
      <c r="B107" s="67"/>
      <c r="C107" s="66"/>
      <c r="D107" s="66"/>
      <c r="E107" s="66"/>
      <c r="F107" s="66"/>
      <c r="G107" s="66"/>
      <c r="H107" s="66"/>
      <c r="I107" s="66"/>
      <c r="J107" s="12"/>
    </row>
    <row r="108" spans="1:10" ht="12.75">
      <c r="A108" s="63">
        <v>15</v>
      </c>
      <c r="B108" s="65" t="s">
        <v>75</v>
      </c>
      <c r="C108" s="66"/>
      <c r="D108" s="12"/>
      <c r="E108" s="12"/>
      <c r="F108" s="12"/>
      <c r="G108" s="12"/>
      <c r="H108" s="12"/>
      <c r="I108" s="12"/>
      <c r="J108" s="12"/>
    </row>
    <row r="109" spans="1:10" ht="12.75">
      <c r="A109" s="63"/>
      <c r="B109" s="66"/>
      <c r="C109" s="66"/>
      <c r="D109" s="12"/>
      <c r="E109" s="12"/>
      <c r="F109" s="12"/>
      <c r="G109" s="12"/>
      <c r="H109" s="12"/>
      <c r="I109" s="12"/>
      <c r="J109" s="12"/>
    </row>
    <row r="110" spans="1:10" ht="12.75">
      <c r="A110" s="63"/>
      <c r="B110" s="96"/>
      <c r="C110" s="97"/>
      <c r="D110" s="98"/>
      <c r="E110" s="98"/>
      <c r="F110" s="98"/>
      <c r="G110" s="98"/>
      <c r="H110" s="146" t="s">
        <v>243</v>
      </c>
      <c r="I110" s="143" t="s">
        <v>244</v>
      </c>
      <c r="J110" s="146" t="s">
        <v>228</v>
      </c>
    </row>
    <row r="111" spans="1:10" ht="12.75">
      <c r="A111" s="63"/>
      <c r="B111" s="99"/>
      <c r="C111" s="100"/>
      <c r="D111" s="101"/>
      <c r="E111" s="101"/>
      <c r="F111" s="101"/>
      <c r="G111" s="101"/>
      <c r="H111" s="147"/>
      <c r="I111" s="148"/>
      <c r="J111" s="147"/>
    </row>
    <row r="112" spans="1:10" ht="12.75">
      <c r="A112" s="63"/>
      <c r="B112" s="99"/>
      <c r="C112" s="100"/>
      <c r="D112" s="101"/>
      <c r="E112" s="101"/>
      <c r="F112" s="101"/>
      <c r="G112" s="101"/>
      <c r="H112" s="147"/>
      <c r="I112" s="148"/>
      <c r="J112" s="147"/>
    </row>
    <row r="113" spans="1:10" ht="12.75">
      <c r="A113" s="63"/>
      <c r="B113" s="99"/>
      <c r="C113" s="100"/>
      <c r="D113" s="101"/>
      <c r="E113" s="101"/>
      <c r="F113" s="101"/>
      <c r="G113" s="101"/>
      <c r="H113" s="128" t="str">
        <f>H92</f>
        <v>30/09/2017</v>
      </c>
      <c r="I113" s="125" t="s">
        <v>227</v>
      </c>
      <c r="J113" s="129" t="s">
        <v>242</v>
      </c>
    </row>
    <row r="114" spans="1:10" ht="12.75">
      <c r="A114" s="63"/>
      <c r="B114" s="108" t="s">
        <v>17</v>
      </c>
      <c r="C114" s="126"/>
      <c r="D114" s="110"/>
      <c r="E114" s="110"/>
      <c r="F114" s="110"/>
      <c r="G114" s="110"/>
      <c r="H114" s="113">
        <f>E94</f>
        <v>3163</v>
      </c>
      <c r="I114" s="127">
        <v>3295</v>
      </c>
      <c r="J114" s="120">
        <f>(H114-I114)/I114</f>
        <v>-0.040060698027314115</v>
      </c>
    </row>
    <row r="115" spans="1:10" ht="12.75">
      <c r="A115" s="63"/>
      <c r="B115" s="99" t="s">
        <v>234</v>
      </c>
      <c r="C115" s="54"/>
      <c r="D115" s="101"/>
      <c r="E115" s="101"/>
      <c r="F115" s="101"/>
      <c r="G115" s="101"/>
      <c r="H115" s="115">
        <f>E96</f>
        <v>313</v>
      </c>
      <c r="I115" s="74">
        <v>254</v>
      </c>
      <c r="J115" s="120">
        <f>(H115-I115)/I115</f>
        <v>0.23228346456692914</v>
      </c>
    </row>
    <row r="116" spans="1:10" ht="12.75">
      <c r="A116" s="63"/>
      <c r="B116" s="108" t="s">
        <v>235</v>
      </c>
      <c r="C116" s="126"/>
      <c r="D116" s="110"/>
      <c r="E116" s="110"/>
      <c r="F116" s="110"/>
      <c r="G116" s="110"/>
      <c r="H116" s="113">
        <f>E97</f>
        <v>204</v>
      </c>
      <c r="I116" s="127">
        <v>148</v>
      </c>
      <c r="J116" s="120">
        <f>(H116-I116)/I116</f>
        <v>0.3783783783783784</v>
      </c>
    </row>
    <row r="117" spans="1:10" ht="12.75">
      <c r="A117" s="63"/>
      <c r="B117" s="99" t="s">
        <v>236</v>
      </c>
      <c r="C117" s="54"/>
      <c r="D117" s="101"/>
      <c r="E117" s="101"/>
      <c r="F117" s="101"/>
      <c r="G117" s="101"/>
      <c r="H117" s="115">
        <f>E98</f>
        <v>202</v>
      </c>
      <c r="I117" s="74">
        <v>148</v>
      </c>
      <c r="J117" s="120">
        <f>(H117-I117)/I117</f>
        <v>0.36486486486486486</v>
      </c>
    </row>
    <row r="118" spans="1:10" ht="12.75">
      <c r="A118" s="63"/>
      <c r="B118" s="108" t="s">
        <v>249</v>
      </c>
      <c r="C118" s="126"/>
      <c r="D118" s="110"/>
      <c r="E118" s="110"/>
      <c r="F118" s="110"/>
      <c r="G118" s="110"/>
      <c r="H118" s="113">
        <f>E101</f>
        <v>202</v>
      </c>
      <c r="I118" s="127">
        <v>148</v>
      </c>
      <c r="J118" s="120">
        <f>(H118-I118)/I118</f>
        <v>0.36486486486486486</v>
      </c>
    </row>
    <row r="119" spans="1:10" ht="12.75">
      <c r="A119" s="63"/>
      <c r="B119" s="66"/>
      <c r="C119" s="66"/>
      <c r="D119" s="12"/>
      <c r="E119" s="12"/>
      <c r="F119" s="12"/>
      <c r="G119" s="12"/>
      <c r="H119" s="12"/>
      <c r="I119" s="12"/>
      <c r="J119" s="12"/>
    </row>
    <row r="120" spans="1:10" ht="12.75">
      <c r="A120" s="61"/>
      <c r="B120" s="135" t="s">
        <v>290</v>
      </c>
      <c r="C120" s="135"/>
      <c r="D120" s="135"/>
      <c r="E120" s="135"/>
      <c r="F120" s="135"/>
      <c r="G120" s="135"/>
      <c r="H120" s="135"/>
      <c r="I120" s="135"/>
      <c r="J120" s="135"/>
    </row>
    <row r="121" spans="1:10" ht="12.75">
      <c r="A121" s="61"/>
      <c r="B121" s="136" t="s">
        <v>291</v>
      </c>
      <c r="C121" s="136"/>
      <c r="D121" s="136"/>
      <c r="E121" s="136"/>
      <c r="F121" s="136"/>
      <c r="G121" s="136"/>
      <c r="H121" s="136"/>
      <c r="I121" s="136"/>
      <c r="J121" s="136"/>
    </row>
    <row r="122" spans="1:10" ht="12.75">
      <c r="A122" s="61"/>
      <c r="B122" s="136" t="s">
        <v>284</v>
      </c>
      <c r="C122" s="136"/>
      <c r="D122" s="136"/>
      <c r="E122" s="136"/>
      <c r="F122" s="136"/>
      <c r="G122" s="136"/>
      <c r="H122" s="136"/>
      <c r="I122" s="136"/>
      <c r="J122" s="136"/>
    </row>
    <row r="123" spans="1:10" ht="12.75">
      <c r="A123" s="61"/>
      <c r="B123" s="66"/>
      <c r="C123" s="12"/>
      <c r="D123" s="12"/>
      <c r="E123" s="12"/>
      <c r="F123" s="12"/>
      <c r="G123" s="12"/>
      <c r="H123" s="12"/>
      <c r="I123" s="12"/>
      <c r="J123" s="12"/>
    </row>
    <row r="124" spans="1:10" ht="12.75">
      <c r="A124" s="63">
        <v>16</v>
      </c>
      <c r="B124" s="9" t="s">
        <v>101</v>
      </c>
      <c r="C124" s="12"/>
      <c r="D124" s="12"/>
      <c r="E124" s="12"/>
      <c r="F124" s="12"/>
      <c r="G124" s="12"/>
      <c r="H124" s="12"/>
      <c r="I124" s="12"/>
      <c r="J124" s="12"/>
    </row>
    <row r="125" spans="1:10" ht="12.75">
      <c r="A125" s="61"/>
      <c r="B125" s="62" t="s">
        <v>163</v>
      </c>
      <c r="C125" s="12"/>
      <c r="D125" s="12"/>
      <c r="E125" s="12"/>
      <c r="F125" s="12"/>
      <c r="G125" s="12"/>
      <c r="H125" s="12"/>
      <c r="I125" s="12"/>
      <c r="J125" s="12"/>
    </row>
    <row r="126" spans="1:10" ht="12.75">
      <c r="A126" s="61"/>
      <c r="B126" s="62" t="s">
        <v>164</v>
      </c>
      <c r="C126" s="12"/>
      <c r="D126" s="12"/>
      <c r="E126" s="12"/>
      <c r="F126" s="12"/>
      <c r="G126" s="12"/>
      <c r="H126" s="12"/>
      <c r="I126" s="12"/>
      <c r="J126" s="12"/>
    </row>
    <row r="127" spans="1:10" ht="12.75">
      <c r="A127" s="61"/>
      <c r="B127" s="62" t="s">
        <v>197</v>
      </c>
      <c r="C127" s="12"/>
      <c r="D127" s="12"/>
      <c r="E127" s="12"/>
      <c r="F127" s="12"/>
      <c r="G127" s="12"/>
      <c r="H127" s="12"/>
      <c r="I127" s="12"/>
      <c r="J127" s="12"/>
    </row>
    <row r="128" spans="1:10" ht="12.75">
      <c r="A128" s="61"/>
      <c r="B128" s="62" t="s">
        <v>165</v>
      </c>
      <c r="C128" s="12"/>
      <c r="D128" s="12"/>
      <c r="E128" s="12"/>
      <c r="F128" s="12"/>
      <c r="G128" s="12"/>
      <c r="H128" s="12"/>
      <c r="I128" s="12"/>
      <c r="J128" s="12"/>
    </row>
    <row r="129" spans="1:10" ht="12.75">
      <c r="A129" s="61"/>
      <c r="B129" s="62" t="s">
        <v>166</v>
      </c>
      <c r="C129" s="12"/>
      <c r="D129" s="12"/>
      <c r="E129" s="12"/>
      <c r="F129" s="12"/>
      <c r="G129" s="12"/>
      <c r="H129" s="12"/>
      <c r="I129" s="12"/>
      <c r="J129" s="12"/>
    </row>
    <row r="130" spans="1:10" ht="12.75">
      <c r="A130" s="61"/>
      <c r="B130" s="62"/>
      <c r="C130" s="12"/>
      <c r="D130" s="12"/>
      <c r="E130" s="12"/>
      <c r="F130" s="12"/>
      <c r="G130" s="12"/>
      <c r="H130" s="12"/>
      <c r="I130" s="12"/>
      <c r="J130" s="12"/>
    </row>
    <row r="131" spans="1:10" ht="12.75">
      <c r="A131" s="60">
        <v>17</v>
      </c>
      <c r="B131" s="9" t="s">
        <v>45</v>
      </c>
      <c r="C131" s="12"/>
      <c r="D131" s="12"/>
      <c r="E131" s="12"/>
      <c r="F131" s="12"/>
      <c r="G131" s="12"/>
      <c r="H131" s="12"/>
      <c r="I131" s="12"/>
      <c r="J131" s="12"/>
    </row>
    <row r="132" spans="1:10" ht="12.75">
      <c r="A132" s="61"/>
      <c r="B132" s="62" t="s">
        <v>46</v>
      </c>
      <c r="C132" s="12"/>
      <c r="D132" s="12"/>
      <c r="E132" s="12"/>
      <c r="F132" s="12"/>
      <c r="G132" s="12"/>
      <c r="H132" s="12"/>
      <c r="I132" s="12"/>
      <c r="J132" s="12"/>
    </row>
    <row r="133" spans="1:10" ht="12.75">
      <c r="A133" s="61"/>
      <c r="B133" s="62"/>
      <c r="C133" s="12"/>
      <c r="D133" s="12"/>
      <c r="E133" s="12"/>
      <c r="F133" s="12"/>
      <c r="G133" s="12"/>
      <c r="H133" s="12"/>
      <c r="I133" s="12"/>
      <c r="J133" s="12"/>
    </row>
    <row r="134" spans="1:10" ht="12.75">
      <c r="A134" s="60">
        <v>18</v>
      </c>
      <c r="B134" s="9" t="s">
        <v>22</v>
      </c>
      <c r="C134" s="12"/>
      <c r="D134" s="12"/>
      <c r="E134" s="12"/>
      <c r="F134" s="12"/>
      <c r="G134" s="12"/>
      <c r="H134" s="12"/>
      <c r="I134" s="12"/>
      <c r="J134" s="12"/>
    </row>
    <row r="135" spans="1:10" ht="12.75">
      <c r="A135" s="61"/>
      <c r="B135" s="62" t="s">
        <v>47</v>
      </c>
      <c r="C135" s="12"/>
      <c r="D135" s="12"/>
      <c r="E135" s="12"/>
      <c r="F135" s="12"/>
      <c r="G135" s="12"/>
      <c r="H135" s="12"/>
      <c r="I135" s="12"/>
      <c r="J135" s="12"/>
    </row>
    <row r="136" spans="1:10" ht="12.75">
      <c r="A136" s="61"/>
      <c r="B136" s="62"/>
      <c r="C136" s="12"/>
      <c r="D136" s="12"/>
      <c r="E136" s="12"/>
      <c r="F136" s="12"/>
      <c r="G136" s="68" t="s">
        <v>48</v>
      </c>
      <c r="H136" s="68" t="s">
        <v>49</v>
      </c>
      <c r="I136" s="12"/>
      <c r="J136" s="12"/>
    </row>
    <row r="137" spans="1:10" ht="12.75">
      <c r="A137" s="61"/>
      <c r="B137" s="62"/>
      <c r="C137" s="12"/>
      <c r="D137" s="12"/>
      <c r="E137" s="12"/>
      <c r="F137" s="12"/>
      <c r="G137" s="68" t="s">
        <v>13</v>
      </c>
      <c r="H137" s="68" t="s">
        <v>50</v>
      </c>
      <c r="I137" s="12"/>
      <c r="J137" s="12"/>
    </row>
    <row r="138" spans="1:10" ht="12.75">
      <c r="A138" s="61"/>
      <c r="B138" s="12" t="s">
        <v>11</v>
      </c>
      <c r="C138" s="12"/>
      <c r="D138" s="12"/>
      <c r="E138" s="12"/>
      <c r="F138" s="12"/>
      <c r="G138" s="69" t="s">
        <v>251</v>
      </c>
      <c r="H138" s="69" t="str">
        <f>+G138</f>
        <v>30/09/2017</v>
      </c>
      <c r="I138" s="12"/>
      <c r="J138" s="12"/>
    </row>
    <row r="139" spans="1:10" ht="12.75">
      <c r="A139" s="61"/>
      <c r="B139" s="12" t="s">
        <v>11</v>
      </c>
      <c r="C139" s="12"/>
      <c r="D139" s="12"/>
      <c r="E139" s="12"/>
      <c r="F139" s="12"/>
      <c r="G139" s="68" t="s">
        <v>5</v>
      </c>
      <c r="H139" s="68" t="s">
        <v>5</v>
      </c>
      <c r="I139" s="12"/>
      <c r="J139" s="12"/>
    </row>
    <row r="140" spans="1:10" ht="12.75">
      <c r="A140" s="61"/>
      <c r="B140" s="12"/>
      <c r="C140" s="6" t="s">
        <v>51</v>
      </c>
      <c r="D140" s="12"/>
      <c r="E140" s="12"/>
      <c r="F140" s="12"/>
      <c r="G140" s="70">
        <v>0</v>
      </c>
      <c r="H140" s="70">
        <v>0</v>
      </c>
      <c r="I140" s="12"/>
      <c r="J140" s="12"/>
    </row>
    <row r="141" spans="1:10" ht="12.75">
      <c r="A141" s="61"/>
      <c r="B141" s="12"/>
      <c r="C141" s="6" t="s">
        <v>292</v>
      </c>
      <c r="D141" s="12"/>
      <c r="E141" s="12"/>
      <c r="F141" s="12"/>
      <c r="G141" s="70">
        <v>2</v>
      </c>
      <c r="H141" s="70">
        <v>2</v>
      </c>
      <c r="I141" s="12"/>
      <c r="J141" s="12"/>
    </row>
    <row r="142" spans="1:10" ht="12.75">
      <c r="A142" s="61"/>
      <c r="B142" s="12"/>
      <c r="C142" s="6" t="s">
        <v>52</v>
      </c>
      <c r="D142" s="12"/>
      <c r="E142" s="12"/>
      <c r="F142" s="12"/>
      <c r="G142" s="70">
        <f>+H142-0</f>
        <v>0</v>
      </c>
      <c r="H142" s="70">
        <v>0</v>
      </c>
      <c r="I142" s="12"/>
      <c r="J142" s="12"/>
    </row>
    <row r="143" spans="1:10" ht="12.75">
      <c r="A143" s="61"/>
      <c r="B143" s="12"/>
      <c r="C143" s="12"/>
      <c r="D143" s="12"/>
      <c r="E143" s="12"/>
      <c r="F143" s="12"/>
      <c r="G143" s="71">
        <f>SUM(G140:G142)</f>
        <v>2</v>
      </c>
      <c r="H143" s="71">
        <f>SUM(H140:H142)</f>
        <v>2</v>
      </c>
      <c r="I143" s="12"/>
      <c r="J143" s="12"/>
    </row>
    <row r="144" spans="1:10" ht="12.75">
      <c r="A144" s="61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2.75">
      <c r="A145" s="63">
        <v>19</v>
      </c>
      <c r="B145" s="9" t="s">
        <v>53</v>
      </c>
      <c r="C145" s="12"/>
      <c r="D145" s="12"/>
      <c r="E145" s="12"/>
      <c r="F145" s="12"/>
      <c r="G145" s="12"/>
      <c r="H145" s="12"/>
      <c r="I145" s="12"/>
      <c r="J145" s="12"/>
    </row>
    <row r="146" spans="1:10" ht="12.75">
      <c r="A146" s="63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2.75">
      <c r="A147" s="63"/>
      <c r="B147" s="12" t="s">
        <v>173</v>
      </c>
      <c r="C147" s="12"/>
      <c r="D147" s="12"/>
      <c r="E147" s="12"/>
      <c r="F147" s="12"/>
      <c r="G147" s="12"/>
      <c r="H147" s="12"/>
      <c r="I147" s="12"/>
      <c r="J147" s="12"/>
    </row>
    <row r="148" spans="1:10" ht="12.75">
      <c r="A148" s="63"/>
      <c r="B148" s="12" t="s">
        <v>174</v>
      </c>
      <c r="C148" s="12"/>
      <c r="D148" s="12"/>
      <c r="E148" s="12"/>
      <c r="F148" s="12"/>
      <c r="G148" s="12"/>
      <c r="H148" s="12"/>
      <c r="I148" s="12"/>
      <c r="J148" s="12"/>
    </row>
    <row r="149" spans="1:10" ht="12.75">
      <c r="A149" s="63"/>
      <c r="B149" s="12" t="s">
        <v>175</v>
      </c>
      <c r="C149" s="12"/>
      <c r="D149" s="12"/>
      <c r="E149" s="12"/>
      <c r="F149" s="12"/>
      <c r="G149" s="12"/>
      <c r="H149" s="12"/>
      <c r="I149" s="12"/>
      <c r="J149" s="12"/>
    </row>
    <row r="150" spans="1:10" ht="12.75">
      <c r="A150" s="63"/>
      <c r="B150" s="12" t="s">
        <v>182</v>
      </c>
      <c r="C150" s="12"/>
      <c r="D150" s="12"/>
      <c r="E150" s="12"/>
      <c r="F150" s="12"/>
      <c r="G150" s="12"/>
      <c r="H150" s="12"/>
      <c r="I150" s="12"/>
      <c r="J150" s="12"/>
    </row>
    <row r="151" spans="1:10" ht="12.75">
      <c r="A151" s="63"/>
      <c r="B151" s="12" t="s">
        <v>183</v>
      </c>
      <c r="C151" s="12"/>
      <c r="D151" s="12"/>
      <c r="E151" s="12"/>
      <c r="F151" s="12"/>
      <c r="G151" s="12"/>
      <c r="H151" s="12"/>
      <c r="I151" s="12"/>
      <c r="J151" s="12"/>
    </row>
    <row r="152" spans="1:10" ht="12.75">
      <c r="A152" s="63"/>
      <c r="B152" s="12" t="s">
        <v>184</v>
      </c>
      <c r="C152" s="12"/>
      <c r="D152" s="12"/>
      <c r="E152" s="12"/>
      <c r="F152" s="12"/>
      <c r="G152" s="12"/>
      <c r="H152" s="12"/>
      <c r="I152" s="12"/>
      <c r="J152" s="12"/>
    </row>
    <row r="153" spans="1:10" ht="12.75">
      <c r="A153" s="63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ht="12.75">
      <c r="A154" s="63"/>
      <c r="B154" s="12" t="s">
        <v>216</v>
      </c>
      <c r="C154" s="12"/>
      <c r="D154" s="12"/>
      <c r="E154" s="12"/>
      <c r="F154" s="12"/>
      <c r="G154" s="12"/>
      <c r="H154" s="12"/>
      <c r="I154" s="12"/>
      <c r="J154" s="12"/>
    </row>
    <row r="155" spans="1:10" ht="12.75">
      <c r="A155" s="63"/>
      <c r="B155" s="12" t="s">
        <v>217</v>
      </c>
      <c r="C155" s="12"/>
      <c r="D155" s="12"/>
      <c r="E155" s="12"/>
      <c r="F155" s="12"/>
      <c r="G155" s="12"/>
      <c r="H155" s="12"/>
      <c r="I155" s="12"/>
      <c r="J155" s="12"/>
    </row>
    <row r="156" spans="1:10" ht="12.75">
      <c r="A156" s="63"/>
      <c r="B156" s="12" t="s">
        <v>226</v>
      </c>
      <c r="C156" s="12"/>
      <c r="D156" s="12"/>
      <c r="E156" s="12"/>
      <c r="F156" s="12"/>
      <c r="G156" s="12"/>
      <c r="H156" s="12"/>
      <c r="I156" s="12"/>
      <c r="J156" s="12"/>
    </row>
    <row r="157" spans="1:10" ht="12.75">
      <c r="A157" s="63"/>
      <c r="B157" s="12" t="s">
        <v>218</v>
      </c>
      <c r="C157" s="12"/>
      <c r="D157" s="12"/>
      <c r="E157" s="12"/>
      <c r="F157" s="12"/>
      <c r="G157" s="12"/>
      <c r="H157" s="12"/>
      <c r="I157" s="12"/>
      <c r="J157" s="12"/>
    </row>
    <row r="158" spans="1:10" ht="12.75">
      <c r="A158" s="63"/>
      <c r="B158" s="12" t="s">
        <v>219</v>
      </c>
      <c r="C158" s="12"/>
      <c r="D158" s="12"/>
      <c r="E158" s="12"/>
      <c r="F158" s="12"/>
      <c r="G158" s="12"/>
      <c r="H158" s="12"/>
      <c r="I158" s="12"/>
      <c r="J158" s="12"/>
    </row>
    <row r="159" spans="1:10" ht="12.75">
      <c r="A159" s="63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2.75">
      <c r="A160" s="63"/>
      <c r="B160" s="12" t="s">
        <v>312</v>
      </c>
      <c r="C160" s="12"/>
      <c r="D160" s="12"/>
      <c r="E160" s="12"/>
      <c r="F160" s="12"/>
      <c r="G160" s="12"/>
      <c r="H160" s="12"/>
      <c r="I160" s="12"/>
      <c r="J160" s="12"/>
    </row>
    <row r="161" spans="1:10" ht="12.75">
      <c r="A161" s="63"/>
      <c r="B161" s="12" t="s">
        <v>313</v>
      </c>
      <c r="C161" s="12"/>
      <c r="D161" s="12"/>
      <c r="E161" s="12"/>
      <c r="F161" s="12"/>
      <c r="G161" s="12"/>
      <c r="H161" s="12"/>
      <c r="I161" s="12"/>
      <c r="J161" s="12"/>
    </row>
    <row r="162" spans="1:10" ht="12.75">
      <c r="A162" s="63"/>
      <c r="B162" s="12" t="s">
        <v>314</v>
      </c>
      <c r="C162" s="12"/>
      <c r="D162" s="12"/>
      <c r="E162" s="12"/>
      <c r="F162" s="12"/>
      <c r="G162" s="12"/>
      <c r="H162" s="12"/>
      <c r="I162" s="12"/>
      <c r="J162" s="12"/>
    </row>
    <row r="163" spans="1:10" ht="12.75">
      <c r="A163" s="63"/>
      <c r="B163" s="12" t="s">
        <v>315</v>
      </c>
      <c r="C163" s="12"/>
      <c r="D163" s="12"/>
      <c r="E163" s="12"/>
      <c r="F163" s="12"/>
      <c r="G163" s="12"/>
      <c r="H163" s="12"/>
      <c r="I163" s="12"/>
      <c r="J163" s="12"/>
    </row>
    <row r="164" spans="1:10" ht="12.75">
      <c r="A164" s="63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ht="12.75">
      <c r="A165" s="63"/>
      <c r="B165" s="12" t="s">
        <v>323</v>
      </c>
      <c r="C165" s="12"/>
      <c r="D165" s="12"/>
      <c r="E165" s="12"/>
      <c r="F165" s="12"/>
      <c r="G165" s="12"/>
      <c r="H165" s="12"/>
      <c r="I165" s="12"/>
      <c r="J165" s="12"/>
    </row>
    <row r="166" spans="1:10" ht="12.75">
      <c r="A166" s="63"/>
      <c r="B166" s="12" t="s">
        <v>324</v>
      </c>
      <c r="C166" s="12"/>
      <c r="D166" s="12"/>
      <c r="E166" s="12"/>
      <c r="F166" s="12"/>
      <c r="G166" s="12"/>
      <c r="H166" s="12"/>
      <c r="I166" s="12"/>
      <c r="J166" s="12"/>
    </row>
    <row r="167" spans="1:10" ht="12.75">
      <c r="A167" s="63"/>
      <c r="B167" s="12" t="s">
        <v>325</v>
      </c>
      <c r="C167" s="12"/>
      <c r="D167" s="12"/>
      <c r="E167" s="12"/>
      <c r="F167" s="12"/>
      <c r="G167" s="12"/>
      <c r="H167" s="12"/>
      <c r="I167" s="12"/>
      <c r="J167" s="12"/>
    </row>
    <row r="168" spans="1:10" ht="12.75">
      <c r="A168" s="63"/>
      <c r="B168" s="12" t="s">
        <v>326</v>
      </c>
      <c r="C168" s="12"/>
      <c r="D168" s="12"/>
      <c r="E168" s="12"/>
      <c r="F168" s="12"/>
      <c r="G168" s="12"/>
      <c r="H168" s="12"/>
      <c r="I168" s="12"/>
      <c r="J168" s="12"/>
    </row>
    <row r="169" spans="1:10" ht="12.75">
      <c r="A169" s="63"/>
      <c r="B169" s="12" t="s">
        <v>327</v>
      </c>
      <c r="C169" s="12"/>
      <c r="D169" s="12"/>
      <c r="E169" s="12"/>
      <c r="F169" s="12"/>
      <c r="G169" s="12"/>
      <c r="H169" s="12"/>
      <c r="I169" s="12"/>
      <c r="J169" s="12"/>
    </row>
    <row r="170" spans="1:10" ht="12.75">
      <c r="A170" s="63"/>
      <c r="B170" s="12" t="s">
        <v>328</v>
      </c>
      <c r="C170" s="12"/>
      <c r="D170" s="12"/>
      <c r="E170" s="12"/>
      <c r="F170" s="12"/>
      <c r="G170" s="12"/>
      <c r="H170" s="12"/>
      <c r="I170" s="12"/>
      <c r="J170" s="12"/>
    </row>
    <row r="171" spans="1:10" ht="12.75">
      <c r="A171" s="63"/>
      <c r="B171" s="12" t="s">
        <v>329</v>
      </c>
      <c r="C171" s="12"/>
      <c r="D171" s="12"/>
      <c r="E171" s="12"/>
      <c r="F171" s="12"/>
      <c r="G171" s="12"/>
      <c r="H171" s="12"/>
      <c r="I171" s="12"/>
      <c r="J171" s="12"/>
    </row>
    <row r="172" spans="1:10" ht="12.75">
      <c r="A172" s="63"/>
      <c r="B172" s="12" t="s">
        <v>330</v>
      </c>
      <c r="C172" s="12"/>
      <c r="D172" s="12"/>
      <c r="E172" s="12"/>
      <c r="F172" s="12"/>
      <c r="G172" s="12"/>
      <c r="H172" s="12"/>
      <c r="I172" s="12"/>
      <c r="J172" s="12"/>
    </row>
    <row r="173" spans="1:10" ht="12.75">
      <c r="A173" s="63"/>
      <c r="C173" s="12"/>
      <c r="D173" s="12"/>
      <c r="E173" s="12"/>
      <c r="F173" s="12"/>
      <c r="G173" s="12"/>
      <c r="H173" s="12"/>
      <c r="I173" s="12"/>
      <c r="J173" s="12"/>
    </row>
    <row r="174" spans="1:10" ht="12.75">
      <c r="A174" s="63"/>
      <c r="B174" s="12" t="s">
        <v>167</v>
      </c>
      <c r="C174" s="12"/>
      <c r="D174" s="12"/>
      <c r="E174" s="12"/>
      <c r="F174" s="12"/>
      <c r="G174" s="12"/>
      <c r="H174" s="12"/>
      <c r="I174" s="12"/>
      <c r="J174" s="12"/>
    </row>
    <row r="175" spans="1:10" ht="12.75">
      <c r="A175" s="63"/>
      <c r="B175" s="12" t="s">
        <v>168</v>
      </c>
      <c r="C175" s="12"/>
      <c r="D175" s="12"/>
      <c r="E175" s="12"/>
      <c r="F175" s="12"/>
      <c r="G175" s="12"/>
      <c r="H175" s="12"/>
      <c r="I175" s="12"/>
      <c r="J175" s="12"/>
    </row>
    <row r="176" spans="1:10" ht="12.75">
      <c r="A176" s="63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1" ht="14.25">
      <c r="A177" s="63">
        <v>20</v>
      </c>
      <c r="B177" s="65" t="s">
        <v>55</v>
      </c>
      <c r="C177" s="12"/>
      <c r="D177" s="12"/>
      <c r="E177" s="12"/>
      <c r="F177" s="12"/>
      <c r="G177" s="12"/>
      <c r="H177" s="12"/>
      <c r="I177" s="12"/>
      <c r="J177" s="12"/>
      <c r="K177" s="2"/>
    </row>
    <row r="178" spans="1:11" ht="14.25">
      <c r="A178" s="61"/>
      <c r="B178" s="12" t="s">
        <v>245</v>
      </c>
      <c r="C178" s="12"/>
      <c r="D178" s="12"/>
      <c r="E178" s="12"/>
      <c r="F178" s="12"/>
      <c r="G178" s="12"/>
      <c r="H178" s="12"/>
      <c r="I178" s="12"/>
      <c r="J178" s="12"/>
      <c r="K178" s="2"/>
    </row>
    <row r="179" spans="1:11" ht="14.25">
      <c r="A179" s="61"/>
      <c r="B179" s="12"/>
      <c r="C179" s="12"/>
      <c r="D179" s="12"/>
      <c r="E179" s="12"/>
      <c r="F179" s="12"/>
      <c r="G179" s="12"/>
      <c r="H179" s="80" t="str">
        <f>G205</f>
        <v>30/09/2017</v>
      </c>
      <c r="I179" s="81" t="str">
        <f>H205</f>
        <v>30/09/2016</v>
      </c>
      <c r="J179" s="12"/>
      <c r="K179" s="2"/>
    </row>
    <row r="180" spans="1:11" ht="14.25">
      <c r="A180" s="61"/>
      <c r="B180" s="12"/>
      <c r="C180" s="12"/>
      <c r="D180" s="12"/>
      <c r="E180" s="12"/>
      <c r="F180" s="12"/>
      <c r="G180" s="12"/>
      <c r="H180" s="4" t="s">
        <v>5</v>
      </c>
      <c r="I180" s="68" t="s">
        <v>5</v>
      </c>
      <c r="J180" s="12"/>
      <c r="K180" s="2"/>
    </row>
    <row r="181" spans="1:11" ht="14.25">
      <c r="A181" s="61"/>
      <c r="B181" s="12"/>
      <c r="C181" s="12" t="s">
        <v>98</v>
      </c>
      <c r="D181" s="12"/>
      <c r="E181" s="12"/>
      <c r="F181" s="12"/>
      <c r="G181" s="12"/>
      <c r="H181" s="75"/>
      <c r="I181" s="130"/>
      <c r="J181" s="12"/>
      <c r="K181" s="2"/>
    </row>
    <row r="182" spans="1:11" ht="14.25">
      <c r="A182" s="61"/>
      <c r="B182" s="12"/>
      <c r="C182" s="12" t="s">
        <v>134</v>
      </c>
      <c r="D182" s="12"/>
      <c r="E182" s="12"/>
      <c r="F182" s="12"/>
      <c r="G182" s="12"/>
      <c r="H182" s="75">
        <f>+'BS'!D45</f>
        <v>3675</v>
      </c>
      <c r="I182" s="130">
        <v>4174</v>
      </c>
      <c r="J182" s="12"/>
      <c r="K182" s="2"/>
    </row>
    <row r="183" spans="1:11" ht="14.25">
      <c r="A183" s="61"/>
      <c r="B183" s="12"/>
      <c r="C183" s="12" t="s">
        <v>102</v>
      </c>
      <c r="D183" s="12"/>
      <c r="E183" s="12"/>
      <c r="F183" s="12"/>
      <c r="G183" s="12"/>
      <c r="H183" s="130">
        <f>+'BS'!D46</f>
        <v>12</v>
      </c>
      <c r="I183" s="130">
        <v>32</v>
      </c>
      <c r="J183" s="12"/>
      <c r="K183" s="2"/>
    </row>
    <row r="184" spans="1:11" ht="15" thickBot="1">
      <c r="A184" s="61"/>
      <c r="B184" s="12"/>
      <c r="C184" s="12"/>
      <c r="D184" s="12"/>
      <c r="E184" s="12"/>
      <c r="F184" s="12"/>
      <c r="G184" s="12"/>
      <c r="H184" s="131">
        <f>SUM(H182:H183)</f>
        <v>3687</v>
      </c>
      <c r="I184" s="131">
        <f>SUM(I182:I183)</f>
        <v>4206</v>
      </c>
      <c r="J184" s="12"/>
      <c r="K184" s="2"/>
    </row>
    <row r="185" spans="1:11" ht="15" thickTop="1">
      <c r="A185" s="61"/>
      <c r="B185" s="12"/>
      <c r="C185" s="12" t="s">
        <v>56</v>
      </c>
      <c r="D185" s="12"/>
      <c r="E185" s="12"/>
      <c r="F185" s="12"/>
      <c r="G185" s="12"/>
      <c r="H185" s="132"/>
      <c r="I185" s="133"/>
      <c r="J185" s="12"/>
      <c r="K185" s="2"/>
    </row>
    <row r="186" spans="1:11" ht="14.25">
      <c r="A186" s="61"/>
      <c r="B186" s="12"/>
      <c r="C186" s="12" t="s">
        <v>134</v>
      </c>
      <c r="D186" s="12"/>
      <c r="E186" s="12"/>
      <c r="F186" s="12"/>
      <c r="G186" s="12"/>
      <c r="H186" s="132">
        <f>+'BS'!D53</f>
        <v>748</v>
      </c>
      <c r="I186" s="133">
        <v>1047</v>
      </c>
      <c r="J186" s="12"/>
      <c r="K186" s="2"/>
    </row>
    <row r="187" spans="1:11" ht="14.25">
      <c r="A187" s="61"/>
      <c r="B187" s="12"/>
      <c r="C187" s="12" t="s">
        <v>102</v>
      </c>
      <c r="D187" s="12"/>
      <c r="E187" s="12"/>
      <c r="F187" s="12"/>
      <c r="G187" s="12"/>
      <c r="H187" s="132">
        <f>+'BS'!D55</f>
        <v>23</v>
      </c>
      <c r="I187" s="133">
        <v>23</v>
      </c>
      <c r="J187" s="12"/>
      <c r="K187" s="2"/>
    </row>
    <row r="188" spans="1:11" ht="15" thickBot="1">
      <c r="A188" s="61"/>
      <c r="B188" s="12"/>
      <c r="C188" s="12"/>
      <c r="D188" s="12"/>
      <c r="E188" s="12"/>
      <c r="F188" s="12"/>
      <c r="G188" s="12"/>
      <c r="H188" s="134">
        <f>SUM(H186:H187)</f>
        <v>771</v>
      </c>
      <c r="I188" s="134">
        <f>SUM(I186:I187)</f>
        <v>1070</v>
      </c>
      <c r="J188" s="12"/>
      <c r="K188" s="2"/>
    </row>
    <row r="189" spans="1:11" ht="15" thickTop="1">
      <c r="A189" s="61"/>
      <c r="B189" s="12"/>
      <c r="C189" s="12"/>
      <c r="D189" s="12"/>
      <c r="E189" s="12"/>
      <c r="F189" s="12"/>
      <c r="G189" s="12"/>
      <c r="H189" s="77"/>
      <c r="I189" s="76"/>
      <c r="J189" s="12"/>
      <c r="K189" s="2"/>
    </row>
    <row r="190" spans="1:11" ht="14.25">
      <c r="A190" s="61"/>
      <c r="B190" s="12" t="s">
        <v>103</v>
      </c>
      <c r="C190" s="12"/>
      <c r="D190" s="12"/>
      <c r="E190" s="12"/>
      <c r="F190" s="12"/>
      <c r="G190" s="12"/>
      <c r="H190" s="78"/>
      <c r="I190" s="76"/>
      <c r="J190" s="12"/>
      <c r="K190" s="2"/>
    </row>
    <row r="191" spans="1:11" ht="14.25">
      <c r="A191" s="61"/>
      <c r="B191" s="12"/>
      <c r="C191" s="12"/>
      <c r="D191" s="12"/>
      <c r="E191" s="12"/>
      <c r="F191" s="12"/>
      <c r="G191" s="12"/>
      <c r="H191" s="78"/>
      <c r="I191" s="76"/>
      <c r="J191" s="12"/>
      <c r="K191" s="2"/>
    </row>
    <row r="192" spans="1:11" ht="14.25">
      <c r="A192" s="63">
        <v>21</v>
      </c>
      <c r="B192" s="9" t="s">
        <v>57</v>
      </c>
      <c r="C192" s="12"/>
      <c r="D192" s="12"/>
      <c r="E192" s="12"/>
      <c r="F192" s="12"/>
      <c r="G192" s="12"/>
      <c r="H192" s="12"/>
      <c r="I192" s="12"/>
      <c r="J192" s="12"/>
      <c r="K192" s="2"/>
    </row>
    <row r="193" spans="1:11" ht="14.25">
      <c r="A193" s="61"/>
      <c r="B193" s="12" t="s">
        <v>63</v>
      </c>
      <c r="C193" s="12"/>
      <c r="D193" s="12"/>
      <c r="E193" s="12"/>
      <c r="F193" s="12"/>
      <c r="G193" s="12"/>
      <c r="H193" s="12"/>
      <c r="I193" s="12"/>
      <c r="J193" s="12"/>
      <c r="K193" s="2"/>
    </row>
    <row r="194" spans="1:10" ht="12.75">
      <c r="A194" s="61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1" ht="14.25">
      <c r="A195" s="63">
        <v>22</v>
      </c>
      <c r="B195" s="9" t="s">
        <v>58</v>
      </c>
      <c r="C195" s="12"/>
      <c r="D195" s="12"/>
      <c r="E195" s="12"/>
      <c r="F195" s="12"/>
      <c r="G195" s="12"/>
      <c r="H195" s="12"/>
      <c r="I195" s="12"/>
      <c r="J195" s="12"/>
      <c r="K195" s="2"/>
    </row>
    <row r="196" spans="1:11" ht="14.25">
      <c r="A196" s="61"/>
      <c r="B196" s="12" t="s">
        <v>64</v>
      </c>
      <c r="C196" s="12"/>
      <c r="D196" s="12"/>
      <c r="E196" s="12"/>
      <c r="F196" s="12"/>
      <c r="G196" s="12"/>
      <c r="H196" s="12"/>
      <c r="I196" s="12"/>
      <c r="J196" s="12"/>
      <c r="K196" s="2"/>
    </row>
    <row r="197" spans="1:11" ht="14.25">
      <c r="A197" s="61"/>
      <c r="B197" s="12"/>
      <c r="C197" s="12"/>
      <c r="D197" s="12"/>
      <c r="E197" s="12"/>
      <c r="F197" s="12"/>
      <c r="G197" s="12"/>
      <c r="H197" s="12"/>
      <c r="I197" s="12"/>
      <c r="J197" s="12"/>
      <c r="K197" s="2"/>
    </row>
    <row r="198" spans="1:11" ht="14.25">
      <c r="A198" s="63">
        <v>23</v>
      </c>
      <c r="B198" s="9" t="s">
        <v>293</v>
      </c>
      <c r="C198" s="12"/>
      <c r="D198" s="12"/>
      <c r="E198" s="12"/>
      <c r="F198" s="12"/>
      <c r="G198" s="12"/>
      <c r="H198" s="12"/>
      <c r="I198" s="12"/>
      <c r="J198" s="12"/>
      <c r="K198" s="2"/>
    </row>
    <row r="199" spans="1:11" ht="14.25">
      <c r="A199" s="65" t="s">
        <v>54</v>
      </c>
      <c r="B199" s="9" t="s">
        <v>294</v>
      </c>
      <c r="C199" s="12"/>
      <c r="D199" s="12"/>
      <c r="E199" s="12"/>
      <c r="F199" s="12"/>
      <c r="G199" s="12"/>
      <c r="H199" s="12"/>
      <c r="I199" s="12"/>
      <c r="J199" s="12"/>
      <c r="K199" s="2"/>
    </row>
    <row r="200" spans="1:11" ht="14.25">
      <c r="A200" s="9"/>
      <c r="B200" s="12" t="s">
        <v>295</v>
      </c>
      <c r="C200" s="12"/>
      <c r="D200" s="12"/>
      <c r="E200" s="12"/>
      <c r="F200" s="12"/>
      <c r="G200" s="12"/>
      <c r="H200" s="12"/>
      <c r="I200" s="12"/>
      <c r="J200" s="12"/>
      <c r="K200" s="2"/>
    </row>
    <row r="201" spans="1:11" ht="14.25">
      <c r="A201" s="9"/>
      <c r="B201" s="12" t="s">
        <v>296</v>
      </c>
      <c r="C201" s="12"/>
      <c r="D201" s="12"/>
      <c r="E201" s="12"/>
      <c r="F201" s="12"/>
      <c r="G201" s="12"/>
      <c r="H201" s="12"/>
      <c r="I201" s="12"/>
      <c r="J201" s="12"/>
      <c r="K201" s="2"/>
    </row>
    <row r="202" spans="1:11" ht="14.25">
      <c r="A202" s="9"/>
      <c r="B202" s="12"/>
      <c r="C202" s="12"/>
      <c r="D202" s="12"/>
      <c r="E202" s="12"/>
      <c r="F202" s="12"/>
      <c r="G202" s="12"/>
      <c r="H202" s="12"/>
      <c r="I202" s="12"/>
      <c r="J202" s="12"/>
      <c r="K202" s="2"/>
    </row>
    <row r="203" spans="1:11" ht="15" customHeight="1">
      <c r="A203" s="9"/>
      <c r="B203" s="12"/>
      <c r="C203" s="12"/>
      <c r="D203" s="12"/>
      <c r="E203" s="12"/>
      <c r="G203" s="4" t="s">
        <v>12</v>
      </c>
      <c r="H203" s="68" t="s">
        <v>14</v>
      </c>
      <c r="I203" s="4" t="s">
        <v>15</v>
      </c>
      <c r="J203" s="68" t="s">
        <v>14</v>
      </c>
      <c r="K203" s="2"/>
    </row>
    <row r="204" spans="1:11" ht="15" customHeight="1">
      <c r="A204" s="9"/>
      <c r="B204" s="12"/>
      <c r="C204" s="12"/>
      <c r="D204" s="12"/>
      <c r="E204" s="12"/>
      <c r="G204" s="4" t="s">
        <v>13</v>
      </c>
      <c r="H204" s="68" t="s">
        <v>13</v>
      </c>
      <c r="I204" s="4" t="s">
        <v>16</v>
      </c>
      <c r="J204" s="68" t="s">
        <v>16</v>
      </c>
      <c r="K204" s="2"/>
    </row>
    <row r="205" spans="1:11" ht="14.25">
      <c r="A205" s="9"/>
      <c r="B205" s="12"/>
      <c r="C205" s="12"/>
      <c r="D205" s="12"/>
      <c r="E205" s="12"/>
      <c r="G205" s="79" t="str">
        <f>+'P&amp;L'!E8</f>
        <v>30/09/2017</v>
      </c>
      <c r="H205" s="69" t="str">
        <f>+'P&amp;L'!G8</f>
        <v>30/09/2016</v>
      </c>
      <c r="I205" s="80" t="str">
        <f>+'P&amp;L'!I8</f>
        <v>30/09/2017</v>
      </c>
      <c r="J205" s="81" t="str">
        <f>+'P&amp;L'!K8</f>
        <v>30/09/2016</v>
      </c>
      <c r="K205" s="2"/>
    </row>
    <row r="206" spans="1:11" ht="9.75" customHeight="1">
      <c r="A206" s="9"/>
      <c r="B206" s="12"/>
      <c r="C206" s="12"/>
      <c r="D206" s="12"/>
      <c r="E206" s="12"/>
      <c r="G206" s="12"/>
      <c r="H206" s="12"/>
      <c r="I206" s="12"/>
      <c r="J206" s="12"/>
      <c r="K206" s="2"/>
    </row>
    <row r="207" spans="1:11" ht="14.25">
      <c r="A207" s="9"/>
      <c r="B207" s="12" t="s">
        <v>200</v>
      </c>
      <c r="C207" s="12"/>
      <c r="D207" s="12"/>
      <c r="E207" s="12"/>
      <c r="G207" s="72">
        <f>+'P&amp;L'!E34</f>
        <v>202</v>
      </c>
      <c r="H207" s="72">
        <f>+'P&amp;L'!G34</f>
        <v>182</v>
      </c>
      <c r="I207" s="72">
        <f>+'P&amp;L'!I34</f>
        <v>452</v>
      </c>
      <c r="J207" s="72">
        <f>+'P&amp;L'!K34</f>
        <v>177</v>
      </c>
      <c r="K207" s="2"/>
    </row>
    <row r="208" spans="1:11" ht="15" customHeight="1">
      <c r="A208" s="9"/>
      <c r="B208" s="12"/>
      <c r="C208" s="12"/>
      <c r="D208" s="12"/>
      <c r="E208" s="12"/>
      <c r="G208" s="72"/>
      <c r="H208" s="72"/>
      <c r="I208" s="72"/>
      <c r="J208" s="72"/>
      <c r="K208" s="2"/>
    </row>
    <row r="209" spans="1:11" ht="14.25">
      <c r="A209" s="9"/>
      <c r="B209" s="62" t="s">
        <v>169</v>
      </c>
      <c r="C209" s="12"/>
      <c r="D209" s="12"/>
      <c r="E209" s="12"/>
      <c r="G209" s="72">
        <v>126150</v>
      </c>
      <c r="H209" s="72">
        <v>125303</v>
      </c>
      <c r="I209" s="72">
        <v>125588</v>
      </c>
      <c r="J209" s="72">
        <v>125303</v>
      </c>
      <c r="K209" s="2"/>
    </row>
    <row r="210" spans="1:11" ht="14.25">
      <c r="A210" s="9"/>
      <c r="B210" s="62" t="s">
        <v>170</v>
      </c>
      <c r="C210" s="12"/>
      <c r="D210" s="12"/>
      <c r="E210" s="12"/>
      <c r="G210" s="72"/>
      <c r="H210" s="72"/>
      <c r="I210" s="72"/>
      <c r="J210" s="72"/>
      <c r="K210" s="2"/>
    </row>
    <row r="211" spans="1:11" ht="15" customHeight="1">
      <c r="A211" s="9"/>
      <c r="B211" s="12"/>
      <c r="C211" s="12"/>
      <c r="D211" s="12"/>
      <c r="E211" s="12"/>
      <c r="G211" s="72"/>
      <c r="H211" s="72"/>
      <c r="I211" s="72"/>
      <c r="J211" s="72"/>
      <c r="K211" s="2"/>
    </row>
    <row r="212" spans="1:11" ht="14.25">
      <c r="A212" s="9"/>
      <c r="B212" s="12" t="s">
        <v>298</v>
      </c>
      <c r="C212" s="12"/>
      <c r="D212" s="12"/>
      <c r="E212" s="12"/>
      <c r="G212" s="82">
        <f>+G207/G209*100</f>
        <v>0.16012683313515658</v>
      </c>
      <c r="H212" s="82">
        <f>+H207/H209*100</f>
        <v>0.14524791904423676</v>
      </c>
      <c r="I212" s="82">
        <f>+I207/I209*100</f>
        <v>0.35990699748383603</v>
      </c>
      <c r="J212" s="82">
        <f>+J207/J209*100</f>
        <v>0.14125759159796653</v>
      </c>
      <c r="K212" s="2"/>
    </row>
    <row r="213" spans="1:11" ht="14.25">
      <c r="A213" s="9"/>
      <c r="B213" s="12"/>
      <c r="C213" s="12"/>
      <c r="D213" s="12"/>
      <c r="E213" s="12"/>
      <c r="F213" s="12"/>
      <c r="G213" s="12"/>
      <c r="H213" s="12"/>
      <c r="I213" s="12"/>
      <c r="J213" s="12"/>
      <c r="K213" s="2"/>
    </row>
    <row r="214" spans="1:11" ht="14.25">
      <c r="A214" s="65" t="s">
        <v>77</v>
      </c>
      <c r="B214" s="9" t="s">
        <v>297</v>
      </c>
      <c r="C214" s="12"/>
      <c r="D214" s="12"/>
      <c r="E214" s="12"/>
      <c r="F214" s="12"/>
      <c r="G214" s="12"/>
      <c r="H214" s="12"/>
      <c r="I214" s="12"/>
      <c r="J214" s="12"/>
      <c r="K214" s="2"/>
    </row>
    <row r="215" spans="1:11" ht="14.25">
      <c r="A215" s="65"/>
      <c r="B215" s="12" t="s">
        <v>198</v>
      </c>
      <c r="C215" s="12"/>
      <c r="D215" s="12"/>
      <c r="E215" s="12"/>
      <c r="F215" s="12"/>
      <c r="G215" s="12"/>
      <c r="H215" s="12"/>
      <c r="I215" s="12"/>
      <c r="J215" s="12"/>
      <c r="K215" s="2"/>
    </row>
    <row r="216" spans="1:11" ht="14.25">
      <c r="A216" s="65"/>
      <c r="B216" s="12" t="s">
        <v>199</v>
      </c>
      <c r="C216" s="12"/>
      <c r="D216" s="12"/>
      <c r="E216" s="12"/>
      <c r="F216" s="12"/>
      <c r="G216" s="12"/>
      <c r="H216" s="12"/>
      <c r="I216" s="12"/>
      <c r="J216" s="12"/>
      <c r="K216" s="2"/>
    </row>
    <row r="217" spans="1:11" ht="14.25">
      <c r="A217" s="65"/>
      <c r="B217" s="83"/>
      <c r="C217" s="12"/>
      <c r="D217" s="12"/>
      <c r="E217" s="12"/>
      <c r="F217" s="12"/>
      <c r="G217" s="12"/>
      <c r="H217" s="12"/>
      <c r="I217" s="12"/>
      <c r="J217" s="12"/>
      <c r="K217" s="2"/>
    </row>
    <row r="218" spans="1:11" ht="14.25">
      <c r="A218" s="65"/>
      <c r="B218" s="12"/>
      <c r="C218" s="12"/>
      <c r="D218" s="12"/>
      <c r="E218" s="12"/>
      <c r="G218" s="4" t="s">
        <v>12</v>
      </c>
      <c r="H218" s="68" t="s">
        <v>14</v>
      </c>
      <c r="I218" s="4" t="s">
        <v>15</v>
      </c>
      <c r="J218" s="68" t="s">
        <v>14</v>
      </c>
      <c r="K218" s="2"/>
    </row>
    <row r="219" spans="1:11" ht="14.25">
      <c r="A219" s="65"/>
      <c r="B219" s="12"/>
      <c r="C219" s="12"/>
      <c r="D219" s="12"/>
      <c r="E219" s="12"/>
      <c r="G219" s="4" t="s">
        <v>13</v>
      </c>
      <c r="H219" s="68" t="s">
        <v>13</v>
      </c>
      <c r="I219" s="4" t="s">
        <v>16</v>
      </c>
      <c r="J219" s="68" t="s">
        <v>16</v>
      </c>
      <c r="K219" s="2"/>
    </row>
    <row r="220" spans="1:11" ht="14.25">
      <c r="A220" s="65"/>
      <c r="B220" s="12"/>
      <c r="C220" s="12"/>
      <c r="D220" s="12"/>
      <c r="E220" s="12"/>
      <c r="G220" s="79" t="str">
        <f>+'P&amp;L'!E8</f>
        <v>30/09/2017</v>
      </c>
      <c r="H220" s="69" t="str">
        <f>+'P&amp;L'!G8</f>
        <v>30/09/2016</v>
      </c>
      <c r="I220" s="80" t="str">
        <f>+'P&amp;L'!I8</f>
        <v>30/09/2017</v>
      </c>
      <c r="J220" s="81" t="str">
        <f>+'P&amp;L'!K8</f>
        <v>30/09/2016</v>
      </c>
      <c r="K220" s="2"/>
    </row>
    <row r="221" spans="1:11" ht="14.25">
      <c r="A221" s="65"/>
      <c r="B221" s="12"/>
      <c r="C221" s="12"/>
      <c r="D221" s="12"/>
      <c r="E221" s="12"/>
      <c r="G221" s="12"/>
      <c r="H221" s="12"/>
      <c r="I221" s="12"/>
      <c r="J221" s="12"/>
      <c r="K221" s="2"/>
    </row>
    <row r="222" spans="1:11" ht="14.25">
      <c r="A222" s="65"/>
      <c r="B222" s="12" t="s">
        <v>200</v>
      </c>
      <c r="C222" s="12"/>
      <c r="D222" s="12"/>
      <c r="E222" s="12"/>
      <c r="G222" s="72">
        <f>+'P&amp;L'!E34</f>
        <v>202</v>
      </c>
      <c r="H222" s="72">
        <f>+'P&amp;L'!G34</f>
        <v>182</v>
      </c>
      <c r="I222" s="72">
        <f>+'P&amp;L'!I34</f>
        <v>452</v>
      </c>
      <c r="J222" s="72">
        <f>+'P&amp;L'!K34</f>
        <v>177</v>
      </c>
      <c r="K222" s="2"/>
    </row>
    <row r="223" spans="1:11" ht="14.25">
      <c r="A223" s="65"/>
      <c r="B223" s="12"/>
      <c r="C223" s="12"/>
      <c r="D223" s="12"/>
      <c r="E223" s="12"/>
      <c r="G223" s="72"/>
      <c r="H223" s="72"/>
      <c r="I223" s="72"/>
      <c r="J223" s="72"/>
      <c r="K223" s="2"/>
    </row>
    <row r="224" spans="1:11" ht="14.25">
      <c r="A224" s="65"/>
      <c r="B224" s="62" t="s">
        <v>301</v>
      </c>
      <c r="C224" s="12"/>
      <c r="D224" s="12"/>
      <c r="E224" s="12"/>
      <c r="G224" s="72">
        <v>126150</v>
      </c>
      <c r="H224" s="72">
        <v>125303</v>
      </c>
      <c r="I224" s="72">
        <v>125588</v>
      </c>
      <c r="J224" s="72">
        <v>125303</v>
      </c>
      <c r="K224" s="2"/>
    </row>
    <row r="225" spans="1:11" ht="14.25">
      <c r="A225" s="65"/>
      <c r="B225" s="62"/>
      <c r="C225" s="62" t="s">
        <v>302</v>
      </c>
      <c r="D225" s="12"/>
      <c r="E225" s="12"/>
      <c r="G225" s="72"/>
      <c r="H225" s="72"/>
      <c r="I225" s="72"/>
      <c r="J225" s="72"/>
      <c r="K225" s="2"/>
    </row>
    <row r="226" spans="1:11" ht="14.25">
      <c r="A226" s="65"/>
      <c r="B226" s="62"/>
      <c r="C226" s="12"/>
      <c r="D226" s="12"/>
      <c r="E226" s="12"/>
      <c r="G226" s="72"/>
      <c r="H226" s="72"/>
      <c r="I226" s="72"/>
      <c r="J226" s="72"/>
      <c r="K226" s="2"/>
    </row>
    <row r="227" spans="1:11" ht="14.25">
      <c r="A227" s="65"/>
      <c r="B227" s="62" t="s">
        <v>303</v>
      </c>
      <c r="C227" s="12"/>
      <c r="D227" s="12"/>
      <c r="E227" s="12"/>
      <c r="G227" s="72">
        <v>6000</v>
      </c>
      <c r="H227" s="72">
        <v>7148</v>
      </c>
      <c r="I227" s="72">
        <v>9927</v>
      </c>
      <c r="J227" s="72">
        <v>6360</v>
      </c>
      <c r="K227" s="2"/>
    </row>
    <row r="228" spans="1:11" ht="14.25">
      <c r="A228" s="65"/>
      <c r="B228" s="62"/>
      <c r="C228" s="62" t="s">
        <v>304</v>
      </c>
      <c r="D228" s="12"/>
      <c r="E228" s="12"/>
      <c r="I228" s="72"/>
      <c r="J228" s="72"/>
      <c r="K228" s="2"/>
    </row>
    <row r="229" spans="1:11" ht="14.25">
      <c r="A229" s="65"/>
      <c r="B229" s="62"/>
      <c r="C229" s="12"/>
      <c r="D229" s="12"/>
      <c r="E229" s="12"/>
      <c r="I229" s="72"/>
      <c r="J229" s="72"/>
      <c r="K229" s="2"/>
    </row>
    <row r="230" spans="1:11" ht="15" thickBot="1">
      <c r="A230" s="65"/>
      <c r="B230" s="62" t="s">
        <v>305</v>
      </c>
      <c r="C230" s="12"/>
      <c r="D230" s="12"/>
      <c r="E230" s="12"/>
      <c r="G230" s="73">
        <f>SUM(G224:G228)</f>
        <v>132150</v>
      </c>
      <c r="H230" s="73">
        <f>SUM(H224:H228)</f>
        <v>132451</v>
      </c>
      <c r="I230" s="73">
        <f>SUM(I224:I228)</f>
        <v>135515</v>
      </c>
      <c r="J230" s="73">
        <f>SUM(J224:J228)</f>
        <v>131663</v>
      </c>
      <c r="K230" s="2"/>
    </row>
    <row r="231" spans="1:11" ht="15" thickTop="1">
      <c r="A231" s="65"/>
      <c r="B231" s="62"/>
      <c r="C231" s="62" t="s">
        <v>306</v>
      </c>
      <c r="D231" s="12"/>
      <c r="E231" s="12"/>
      <c r="I231" s="74"/>
      <c r="J231" s="74"/>
      <c r="K231" s="2"/>
    </row>
    <row r="232" spans="1:11" ht="14.25">
      <c r="A232" s="65"/>
      <c r="B232" s="12"/>
      <c r="C232" s="12"/>
      <c r="D232" s="12"/>
      <c r="E232" s="12"/>
      <c r="I232" s="72"/>
      <c r="J232" s="72"/>
      <c r="K232" s="2"/>
    </row>
    <row r="233" spans="1:11" ht="14.25">
      <c r="A233" s="65"/>
      <c r="B233" s="12" t="s">
        <v>201</v>
      </c>
      <c r="C233" s="12"/>
      <c r="D233" s="12"/>
      <c r="E233" s="12"/>
      <c r="G233" s="82">
        <f>+G222/G230*100</f>
        <v>0.15285660234581913</v>
      </c>
      <c r="H233" s="82">
        <f>+H222/H230*100</f>
        <v>0.13740930608300428</v>
      </c>
      <c r="I233" s="82">
        <f>+I222/I230*100</f>
        <v>0.3335424122790835</v>
      </c>
      <c r="J233" s="82">
        <f>+J222/J230*100</f>
        <v>0.13443412348191974</v>
      </c>
      <c r="K233" s="2"/>
    </row>
    <row r="234" spans="1:11" ht="14.25">
      <c r="A234" s="65"/>
      <c r="B234" s="12"/>
      <c r="C234" s="12"/>
      <c r="D234" s="12"/>
      <c r="E234" s="12"/>
      <c r="F234" s="12"/>
      <c r="G234" s="12"/>
      <c r="I234" s="12"/>
      <c r="J234" s="12"/>
      <c r="K234" s="2"/>
    </row>
    <row r="235" spans="1:11" ht="14.25">
      <c r="A235" s="64">
        <v>24</v>
      </c>
      <c r="B235" s="9" t="s">
        <v>108</v>
      </c>
      <c r="C235" s="12"/>
      <c r="D235" s="12"/>
      <c r="E235" s="12"/>
      <c r="F235" s="12"/>
      <c r="G235" s="12"/>
      <c r="H235" s="12"/>
      <c r="I235" s="12"/>
      <c r="J235" s="12"/>
      <c r="K235" s="2"/>
    </row>
    <row r="236" spans="1:11" ht="14.25">
      <c r="A236" s="65"/>
      <c r="B236" s="12" t="s">
        <v>139</v>
      </c>
      <c r="C236" s="12"/>
      <c r="D236" s="12"/>
      <c r="E236" s="12"/>
      <c r="F236" s="12"/>
      <c r="G236" s="12"/>
      <c r="H236" s="12"/>
      <c r="I236" s="12"/>
      <c r="J236" s="12"/>
      <c r="K236" s="2"/>
    </row>
    <row r="237" spans="1:11" ht="14.25">
      <c r="A237" s="65"/>
      <c r="B237" s="12" t="s">
        <v>140</v>
      </c>
      <c r="C237" s="12"/>
      <c r="D237" s="12"/>
      <c r="E237" s="12"/>
      <c r="F237" s="12"/>
      <c r="G237" s="12"/>
      <c r="H237" s="12"/>
      <c r="I237" s="12"/>
      <c r="J237" s="12"/>
      <c r="K237" s="2"/>
    </row>
    <row r="238" spans="1:11" ht="14.25">
      <c r="A238" s="65"/>
      <c r="B238" s="12"/>
      <c r="C238" s="12"/>
      <c r="D238" s="12"/>
      <c r="E238" s="12"/>
      <c r="F238" s="12"/>
      <c r="G238" s="12"/>
      <c r="H238" s="4" t="s">
        <v>109</v>
      </c>
      <c r="I238" s="68" t="s">
        <v>109</v>
      </c>
      <c r="J238" s="12"/>
      <c r="K238" s="2"/>
    </row>
    <row r="239" spans="1:11" ht="14.25">
      <c r="A239" s="65"/>
      <c r="B239" s="12"/>
      <c r="C239" s="12"/>
      <c r="D239" s="12"/>
      <c r="E239" s="12"/>
      <c r="F239" s="12"/>
      <c r="G239" s="12"/>
      <c r="H239" s="79" t="str">
        <f>+G205</f>
        <v>30/09/2017</v>
      </c>
      <c r="I239" s="84" t="s">
        <v>185</v>
      </c>
      <c r="J239" s="12"/>
      <c r="K239" s="2"/>
    </row>
    <row r="240" spans="1:11" ht="14.25">
      <c r="A240" s="65"/>
      <c r="B240" s="12"/>
      <c r="C240" s="12"/>
      <c r="D240" s="12"/>
      <c r="E240" s="12"/>
      <c r="F240" s="12"/>
      <c r="G240" s="12"/>
      <c r="H240" s="4" t="s">
        <v>5</v>
      </c>
      <c r="I240" s="68" t="s">
        <v>5</v>
      </c>
      <c r="J240" s="12"/>
      <c r="K240" s="2"/>
    </row>
    <row r="241" spans="1:11" ht="14.25">
      <c r="A241" s="65"/>
      <c r="B241" s="12"/>
      <c r="C241" s="12" t="s">
        <v>110</v>
      </c>
      <c r="D241" s="12"/>
      <c r="E241" s="12"/>
      <c r="F241" s="12"/>
      <c r="G241" s="12"/>
      <c r="H241" s="72"/>
      <c r="I241" s="72"/>
      <c r="J241" s="12"/>
      <c r="K241" s="2"/>
    </row>
    <row r="242" spans="1:11" ht="14.25">
      <c r="A242" s="65"/>
      <c r="B242" s="12"/>
      <c r="C242" s="12" t="s">
        <v>111</v>
      </c>
      <c r="D242" s="12"/>
      <c r="E242" s="12"/>
      <c r="F242" s="12"/>
      <c r="G242" s="12"/>
      <c r="H242" s="72">
        <f>+H244-H243</f>
        <v>-58171</v>
      </c>
      <c r="I242" s="72">
        <f>+I244-I243</f>
        <v>-58623</v>
      </c>
      <c r="J242" s="12"/>
      <c r="K242" s="2"/>
    </row>
    <row r="243" spans="1:11" ht="14.25">
      <c r="A243" s="65"/>
      <c r="B243" s="12"/>
      <c r="C243" s="12" t="s">
        <v>112</v>
      </c>
      <c r="D243" s="12"/>
      <c r="E243" s="12"/>
      <c r="F243" s="12"/>
      <c r="G243" s="12"/>
      <c r="H243" s="85">
        <v>-1686</v>
      </c>
      <c r="I243" s="85">
        <v>-1686</v>
      </c>
      <c r="J243" s="12"/>
      <c r="K243" s="2"/>
    </row>
    <row r="244" spans="1:11" ht="14.25">
      <c r="A244" s="65"/>
      <c r="B244" s="12"/>
      <c r="C244" s="12"/>
      <c r="D244" s="12"/>
      <c r="E244" s="12"/>
      <c r="F244" s="12"/>
      <c r="G244" s="12"/>
      <c r="H244" s="72">
        <f>+H246-H245</f>
        <v>-59857</v>
      </c>
      <c r="I244" s="72">
        <f>+I246-I245</f>
        <v>-60309</v>
      </c>
      <c r="J244" s="12"/>
      <c r="K244" s="2"/>
    </row>
    <row r="245" spans="1:11" ht="14.25">
      <c r="A245" s="65"/>
      <c r="B245" s="12"/>
      <c r="C245" s="12" t="s">
        <v>115</v>
      </c>
      <c r="D245" s="12"/>
      <c r="E245" s="12"/>
      <c r="F245" s="12"/>
      <c r="G245" s="12"/>
      <c r="H245" s="72">
        <v>40277</v>
      </c>
      <c r="I245" s="72">
        <v>40277</v>
      </c>
      <c r="J245" s="12"/>
      <c r="K245" s="2"/>
    </row>
    <row r="246" spans="1:11" ht="15" thickBot="1">
      <c r="A246" s="65"/>
      <c r="B246" s="12"/>
      <c r="C246" s="12" t="s">
        <v>116</v>
      </c>
      <c r="D246" s="12"/>
      <c r="E246" s="12"/>
      <c r="F246" s="12"/>
      <c r="G246" s="12"/>
      <c r="H246" s="73">
        <f>+'BS'!D37</f>
        <v>-19580</v>
      </c>
      <c r="I246" s="73">
        <f>+'BS'!F37</f>
        <v>-20032</v>
      </c>
      <c r="J246" s="12"/>
      <c r="K246" s="2"/>
    </row>
    <row r="247" spans="1:11" ht="15" thickTop="1">
      <c r="A247" s="65"/>
      <c r="B247" s="12"/>
      <c r="C247" s="12"/>
      <c r="D247" s="12"/>
      <c r="E247" s="12"/>
      <c r="F247" s="12"/>
      <c r="G247" s="12"/>
      <c r="H247" s="74"/>
      <c r="I247" s="74"/>
      <c r="J247" s="12"/>
      <c r="K247" s="2"/>
    </row>
    <row r="248" spans="1:11" ht="14.25">
      <c r="A248" s="64">
        <v>25</v>
      </c>
      <c r="B248" s="9" t="s">
        <v>299</v>
      </c>
      <c r="C248" s="12"/>
      <c r="D248" s="12"/>
      <c r="E248" s="12"/>
      <c r="F248" s="12"/>
      <c r="G248" s="12"/>
      <c r="H248" s="74"/>
      <c r="I248" s="74"/>
      <c r="J248" s="12"/>
      <c r="K248" s="2"/>
    </row>
    <row r="249" spans="1:11" ht="14.25">
      <c r="A249" s="65"/>
      <c r="B249" s="12" t="s">
        <v>300</v>
      </c>
      <c r="C249" s="12"/>
      <c r="D249" s="12"/>
      <c r="E249" s="12"/>
      <c r="F249" s="12"/>
      <c r="G249" s="12"/>
      <c r="H249" s="74"/>
      <c r="I249" s="74"/>
      <c r="J249" s="12"/>
      <c r="K249" s="2"/>
    </row>
    <row r="250" spans="1:11" ht="14.25">
      <c r="A250" s="65"/>
      <c r="B250" s="12"/>
      <c r="C250" s="12"/>
      <c r="D250" s="12"/>
      <c r="E250" s="12"/>
      <c r="F250" s="12"/>
      <c r="G250" s="12"/>
      <c r="H250" s="74"/>
      <c r="I250" s="74"/>
      <c r="J250" s="12"/>
      <c r="K250" s="2"/>
    </row>
    <row r="251" spans="1:11" ht="14.25">
      <c r="A251" s="65"/>
      <c r="B251" s="12"/>
      <c r="C251" s="12"/>
      <c r="D251" s="12"/>
      <c r="E251" s="12"/>
      <c r="G251" s="4" t="s">
        <v>12</v>
      </c>
      <c r="H251" s="68" t="s">
        <v>14</v>
      </c>
      <c r="I251" s="4" t="s">
        <v>15</v>
      </c>
      <c r="J251" s="68" t="s">
        <v>14</v>
      </c>
      <c r="K251" s="2"/>
    </row>
    <row r="252" spans="1:11" ht="14.25">
      <c r="A252" s="65"/>
      <c r="B252" s="12"/>
      <c r="C252" s="12"/>
      <c r="D252" s="12"/>
      <c r="E252" s="12"/>
      <c r="G252" s="4" t="s">
        <v>13</v>
      </c>
      <c r="H252" s="68" t="s">
        <v>13</v>
      </c>
      <c r="I252" s="4" t="s">
        <v>16</v>
      </c>
      <c r="J252" s="68" t="s">
        <v>16</v>
      </c>
      <c r="K252" s="2"/>
    </row>
    <row r="253" spans="1:11" ht="14.25">
      <c r="A253" s="65"/>
      <c r="B253" s="12"/>
      <c r="C253" s="12"/>
      <c r="D253" s="12"/>
      <c r="E253" s="12"/>
      <c r="G253" s="79" t="str">
        <f>+G205</f>
        <v>30/09/2017</v>
      </c>
      <c r="H253" s="69" t="str">
        <f>+H205</f>
        <v>30/09/2016</v>
      </c>
      <c r="I253" s="79" t="str">
        <f>+I205</f>
        <v>30/09/2017</v>
      </c>
      <c r="J253" s="69" t="str">
        <f>+J205</f>
        <v>30/09/2016</v>
      </c>
      <c r="K253" s="2"/>
    </row>
    <row r="254" spans="1:11" ht="14.25">
      <c r="A254" s="65"/>
      <c r="B254" s="12"/>
      <c r="C254" s="12"/>
      <c r="D254" s="12"/>
      <c r="E254" s="12"/>
      <c r="G254" s="4" t="s">
        <v>5</v>
      </c>
      <c r="H254" s="68" t="s">
        <v>5</v>
      </c>
      <c r="I254" s="4" t="s">
        <v>5</v>
      </c>
      <c r="J254" s="68" t="s">
        <v>5</v>
      </c>
      <c r="K254" s="2"/>
    </row>
    <row r="255" spans="1:11" ht="14.25">
      <c r="A255" s="65"/>
      <c r="B255" s="12"/>
      <c r="C255" s="12"/>
      <c r="D255" s="12"/>
      <c r="E255" s="12"/>
      <c r="G255" s="72"/>
      <c r="H255" s="72"/>
      <c r="I255" s="74"/>
      <c r="J255" s="74"/>
      <c r="K255" s="2"/>
    </row>
    <row r="256" spans="1:11" ht="14.25">
      <c r="A256" s="65"/>
      <c r="B256" s="12" t="s">
        <v>118</v>
      </c>
      <c r="C256" s="12"/>
      <c r="D256" s="12"/>
      <c r="E256" s="12"/>
      <c r="G256" s="72">
        <f>+I256-79</f>
        <v>37</v>
      </c>
      <c r="H256" s="72">
        <f>+J256-80</f>
        <v>3</v>
      </c>
      <c r="I256" s="74">
        <v>116</v>
      </c>
      <c r="J256" s="74">
        <v>83</v>
      </c>
      <c r="K256" s="2"/>
    </row>
    <row r="257" spans="1:11" ht="14.25">
      <c r="A257" s="65"/>
      <c r="B257" t="s">
        <v>127</v>
      </c>
      <c r="C257" s="12"/>
      <c r="D257" s="12"/>
      <c r="E257" s="12"/>
      <c r="G257" s="72">
        <f>+I257-7</f>
        <v>8</v>
      </c>
      <c r="H257" s="72">
        <f>+J257-5</f>
        <v>63</v>
      </c>
      <c r="I257" s="74">
        <v>15</v>
      </c>
      <c r="J257" s="74">
        <v>68</v>
      </c>
      <c r="K257" s="2"/>
    </row>
    <row r="258" spans="1:13" ht="14.25">
      <c r="A258" s="65"/>
      <c r="B258" t="s">
        <v>145</v>
      </c>
      <c r="C258" s="12"/>
      <c r="D258" s="12"/>
      <c r="E258" s="12"/>
      <c r="G258" s="72">
        <f>+I258-0</f>
        <v>0</v>
      </c>
      <c r="H258" s="72">
        <f>+J258-1012</f>
        <v>0</v>
      </c>
      <c r="I258" s="74">
        <v>0</v>
      </c>
      <c r="J258" s="74">
        <v>1012</v>
      </c>
      <c r="K258" s="2"/>
      <c r="M258" s="19"/>
    </row>
    <row r="259" spans="1:11" ht="14.25">
      <c r="A259" s="65"/>
      <c r="B259" s="12" t="s">
        <v>67</v>
      </c>
      <c r="C259" s="12"/>
      <c r="D259" s="12"/>
      <c r="E259" s="12"/>
      <c r="G259" s="72">
        <f>+I259+219</f>
        <v>-105</v>
      </c>
      <c r="H259" s="72">
        <f>+J259+214</f>
        <v>-127</v>
      </c>
      <c r="I259" s="74">
        <v>-324</v>
      </c>
      <c r="J259" s="74">
        <v>-341</v>
      </c>
      <c r="K259" s="2"/>
    </row>
    <row r="260" spans="1:11" ht="14.25">
      <c r="A260" s="65"/>
      <c r="B260" s="12" t="s">
        <v>100</v>
      </c>
      <c r="C260" s="12"/>
      <c r="D260" s="12"/>
      <c r="E260" s="12"/>
      <c r="G260" s="72">
        <f>+I260+19</f>
        <v>-10</v>
      </c>
      <c r="H260" s="72">
        <f>+J260+20</f>
        <v>-9</v>
      </c>
      <c r="I260" s="74">
        <v>-29</v>
      </c>
      <c r="J260" s="74">
        <v>-29</v>
      </c>
      <c r="K260" s="2"/>
    </row>
    <row r="261" spans="1:11" ht="14.25">
      <c r="A261" s="65"/>
      <c r="B261" s="12" t="s">
        <v>141</v>
      </c>
      <c r="C261" s="12"/>
      <c r="D261" s="12"/>
      <c r="E261" s="12"/>
      <c r="G261" s="72">
        <f>+I261+437</f>
        <v>-219</v>
      </c>
      <c r="H261" s="72">
        <f>+J261+428</f>
        <v>-215</v>
      </c>
      <c r="I261" s="74">
        <v>-656</v>
      </c>
      <c r="J261" s="74">
        <v>-643</v>
      </c>
      <c r="K261" s="2"/>
    </row>
    <row r="262" spans="1:11" ht="14.25">
      <c r="A262" s="65"/>
      <c r="B262" s="12"/>
      <c r="C262" s="12"/>
      <c r="D262" s="12"/>
      <c r="E262" s="12"/>
      <c r="F262" s="72"/>
      <c r="G262" s="72"/>
      <c r="H262" s="74"/>
      <c r="I262" s="74"/>
      <c r="J262" s="12"/>
      <c r="K262" s="2"/>
    </row>
    <row r="263" spans="1:11" ht="14.25">
      <c r="A263" s="65"/>
      <c r="B263" s="12" t="s">
        <v>171</v>
      </c>
      <c r="C263" s="12"/>
      <c r="D263" s="12"/>
      <c r="E263" s="12"/>
      <c r="F263" s="12"/>
      <c r="G263" s="12"/>
      <c r="H263" s="72"/>
      <c r="I263" s="72"/>
      <c r="J263" s="12"/>
      <c r="K263" s="2"/>
    </row>
    <row r="264" spans="1:11" ht="14.25">
      <c r="A264" s="65"/>
      <c r="B264" s="12" t="s">
        <v>172</v>
      </c>
      <c r="C264" s="12"/>
      <c r="D264" s="12"/>
      <c r="E264" s="12"/>
      <c r="F264" s="12"/>
      <c r="G264" s="12"/>
      <c r="H264" s="72"/>
      <c r="I264" s="72"/>
      <c r="J264" s="12"/>
      <c r="K264" s="2"/>
    </row>
    <row r="265" spans="1:11" ht="14.25">
      <c r="A265" s="65"/>
      <c r="B265" s="12"/>
      <c r="C265" s="12"/>
      <c r="D265" s="12"/>
      <c r="E265" s="12"/>
      <c r="F265" s="12"/>
      <c r="G265" s="12"/>
      <c r="H265" s="72"/>
      <c r="I265" s="72"/>
      <c r="J265" s="12"/>
      <c r="K265" s="2"/>
    </row>
    <row r="266" spans="1:12" ht="14.25">
      <c r="A266" s="65"/>
      <c r="B266" s="12"/>
      <c r="C266" s="12"/>
      <c r="D266" s="12"/>
      <c r="E266" s="12"/>
      <c r="F266" s="12"/>
      <c r="G266" s="12"/>
      <c r="H266" s="74"/>
      <c r="I266" s="12"/>
      <c r="J266" s="74"/>
      <c r="K266" s="20"/>
      <c r="L266" s="24"/>
    </row>
    <row r="267" spans="1:11" ht="14.25">
      <c r="A267" s="65"/>
      <c r="B267" s="12"/>
      <c r="C267" s="12"/>
      <c r="D267" s="12"/>
      <c r="E267" s="12"/>
      <c r="F267" s="12"/>
      <c r="G267" s="12"/>
      <c r="H267" s="72"/>
      <c r="I267" s="72"/>
      <c r="J267" s="12"/>
      <c r="K267" s="2"/>
    </row>
    <row r="268" spans="1:10" ht="12.75">
      <c r="A268" s="9" t="s">
        <v>59</v>
      </c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1:10" ht="12.75">
      <c r="A269" s="9"/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1:10" ht="12.75">
      <c r="A270" s="9" t="s">
        <v>146</v>
      </c>
      <c r="B270" s="12"/>
      <c r="C270" s="90" t="s">
        <v>322</v>
      </c>
      <c r="D270" s="90"/>
      <c r="E270" s="12"/>
      <c r="F270" s="12"/>
      <c r="G270" s="12"/>
      <c r="H270" s="12"/>
      <c r="I270" s="12"/>
      <c r="J270" s="12"/>
    </row>
    <row r="271" spans="1:10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</row>
  </sheetData>
  <sheetProtection/>
  <mergeCells count="7">
    <mergeCell ref="H89:I90"/>
    <mergeCell ref="E89:F90"/>
    <mergeCell ref="G89:G92"/>
    <mergeCell ref="J89:J92"/>
    <mergeCell ref="I110:I112"/>
    <mergeCell ref="H110:H112"/>
    <mergeCell ref="J110:J112"/>
  </mergeCells>
  <printOptions/>
  <pageMargins left="0.511811023622047" right="0.196850393700787" top="0.78740157480315" bottom="0.511811023622047" header="0.826771653543307" footer="0.31496062992126"/>
  <pageSetup horizontalDpi="600" verticalDpi="600" orientation="portrait" paperSize="9" scale="90" r:id="rId1"/>
  <rowBreaks count="3" manualBreakCount="3">
    <brk id="64" max="255" man="1"/>
    <brk id="123" max="255" man="1"/>
    <brk id="2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user01</cp:lastModifiedBy>
  <cp:lastPrinted>2017-11-30T04:24:12Z</cp:lastPrinted>
  <dcterms:created xsi:type="dcterms:W3CDTF">2002-11-14T03:14:11Z</dcterms:created>
  <dcterms:modified xsi:type="dcterms:W3CDTF">2017-11-30T07:14:04Z</dcterms:modified>
  <cp:category/>
  <cp:version/>
  <cp:contentType/>
  <cp:contentStatus/>
</cp:coreProperties>
</file>